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a01b66c6075bf9/Desktop/SAA/"/>
    </mc:Choice>
  </mc:AlternateContent>
  <xr:revisionPtr revIDLastSave="1242" documentId="8_{57B44CE9-5744-4033-AEA6-B871DB2C3EE1}" xr6:coauthVersionLast="47" xr6:coauthVersionMax="47" xr10:uidLastSave="{B98833BC-CDDC-4FD6-98B7-C54DC2593E6F}"/>
  <bookViews>
    <workbookView xWindow="-108" yWindow="-108" windowWidth="23256" windowHeight="12576" xr2:uid="{00000000-000D-0000-FFFF-FFFF00000000}"/>
  </bookViews>
  <sheets>
    <sheet name="Classes" sheetId="7" r:id="rId1"/>
    <sheet name="Perf Arts" sheetId="1" r:id="rId2"/>
    <sheet name="Visual Arts" sheetId="2" r:id="rId3"/>
    <sheet name="Literary Arts" sheetId="3" r:id="rId4"/>
    <sheet name="All Alliance" sheetId="6" r:id="rId5"/>
    <sheet name="Development" sheetId="8" r:id="rId6"/>
    <sheet name="Mngt &amp; General" sheetId="4" r:id="rId7"/>
    <sheet name="Recap" sheetId="5" r:id="rId8"/>
  </sheets>
  <definedNames>
    <definedName name="_xlnm.Print_Area" localSheetId="4">'All Alliance'!$A$1:$J$56</definedName>
    <definedName name="_xlnm.Print_Area" localSheetId="0">Classes!$A$1:$K$24</definedName>
    <definedName name="_xlnm.Print_Area" localSheetId="5">Development!$A$1:$J$88</definedName>
    <definedName name="_xlnm.Print_Area" localSheetId="3">'Literary Arts'!$A$1:$J$86</definedName>
    <definedName name="_xlnm.Print_Area" localSheetId="6">'Mngt &amp; General'!$A$1:$J$58</definedName>
    <definedName name="_xlnm.Print_Area" localSheetId="1">'Perf Arts'!$A$1:$J$122</definedName>
    <definedName name="_xlnm.Print_Area" localSheetId="7">Recap!$A$1:$E$69</definedName>
    <definedName name="_xlnm.Print_Area" localSheetId="2">'Visual Arts'!$A$1:$J$59</definedName>
    <definedName name="_xlnm.Print_Titles" localSheetId="5">Development!$5:$5</definedName>
    <definedName name="_xlnm.Print_Titles" localSheetId="3">'Literary Arts'!$5:$5</definedName>
    <definedName name="_xlnm.Print_Titles" localSheetId="1">'Perf Arts'!$4:$4</definedName>
    <definedName name="_xlnm.Print_Titles" localSheetId="2">'Visual Arts'!$5:$5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8" l="1"/>
  <c r="F50" i="8"/>
  <c r="F24" i="8"/>
  <c r="C48" i="5" s="1"/>
  <c r="J39" i="6"/>
  <c r="J38" i="6"/>
  <c r="J14" i="4"/>
  <c r="J15" i="4"/>
  <c r="C59" i="5"/>
  <c r="D57" i="5"/>
  <c r="C57" i="5"/>
  <c r="D56" i="5"/>
  <c r="C56" i="5"/>
  <c r="D55" i="5"/>
  <c r="F124" i="8"/>
  <c r="C55" i="5" s="1"/>
  <c r="D54" i="5"/>
  <c r="C54" i="5"/>
  <c r="D53" i="5"/>
  <c r="D36" i="5"/>
  <c r="C36" i="5"/>
  <c r="D35" i="5"/>
  <c r="C35" i="5"/>
  <c r="D34" i="5"/>
  <c r="C34" i="5"/>
  <c r="D33" i="5"/>
  <c r="C33" i="5"/>
  <c r="D32" i="5"/>
  <c r="C32" i="5"/>
  <c r="D31" i="5"/>
  <c r="C31" i="5"/>
  <c r="D21" i="5"/>
  <c r="C21" i="5"/>
  <c r="J23" i="4"/>
  <c r="J37" i="4"/>
  <c r="J25" i="1"/>
  <c r="J24" i="1"/>
  <c r="J58" i="1"/>
  <c r="J45" i="1"/>
  <c r="J87" i="1"/>
  <c r="H88" i="1"/>
  <c r="I88" i="1"/>
  <c r="G88" i="1"/>
  <c r="J85" i="1"/>
  <c r="K10" i="7"/>
  <c r="K16" i="7"/>
  <c r="K11" i="7"/>
  <c r="G75" i="2"/>
  <c r="H75" i="2"/>
  <c r="I75" i="2"/>
  <c r="J75" i="2"/>
  <c r="F75" i="2"/>
  <c r="J62" i="2"/>
  <c r="F62" i="2"/>
  <c r="I15" i="2"/>
  <c r="H15" i="2"/>
  <c r="J15" i="2" s="1"/>
  <c r="I14" i="2"/>
  <c r="H14" i="2"/>
  <c r="I10" i="2"/>
  <c r="I9" i="2"/>
  <c r="I11" i="2" s="1"/>
  <c r="H10" i="2"/>
  <c r="H9" i="2"/>
  <c r="H11" i="2" s="1"/>
  <c r="G19" i="2"/>
  <c r="F19" i="2"/>
  <c r="J18" i="2"/>
  <c r="J17" i="2"/>
  <c r="J16" i="2"/>
  <c r="G11" i="2"/>
  <c r="F11" i="2"/>
  <c r="G88" i="3"/>
  <c r="H88" i="3"/>
  <c r="I88" i="3"/>
  <c r="J88" i="3"/>
  <c r="F88" i="3"/>
  <c r="J9" i="3"/>
  <c r="J7" i="3"/>
  <c r="I70" i="3"/>
  <c r="H70" i="3"/>
  <c r="G70" i="3"/>
  <c r="F70" i="3"/>
  <c r="J69" i="3"/>
  <c r="J68" i="3"/>
  <c r="I65" i="3"/>
  <c r="H65" i="3"/>
  <c r="G65" i="3"/>
  <c r="F65" i="3"/>
  <c r="J64" i="3"/>
  <c r="J65" i="3" s="1"/>
  <c r="I83" i="3"/>
  <c r="H83" i="3"/>
  <c r="G83" i="3"/>
  <c r="F83" i="3"/>
  <c r="J82" i="3"/>
  <c r="J81" i="3"/>
  <c r="I78" i="3"/>
  <c r="H78" i="3"/>
  <c r="G78" i="3"/>
  <c r="F78" i="3"/>
  <c r="J77" i="3"/>
  <c r="J78" i="3" s="1"/>
  <c r="I58" i="3"/>
  <c r="H58" i="3"/>
  <c r="G58" i="3"/>
  <c r="F58" i="3"/>
  <c r="J57" i="3"/>
  <c r="J56" i="3"/>
  <c r="I53" i="3"/>
  <c r="H53" i="3"/>
  <c r="G53" i="3"/>
  <c r="F53" i="3"/>
  <c r="J52" i="3"/>
  <c r="J53" i="3" s="1"/>
  <c r="J39" i="3"/>
  <c r="I46" i="3"/>
  <c r="H46" i="3"/>
  <c r="G46" i="3"/>
  <c r="F46" i="3"/>
  <c r="J45" i="3"/>
  <c r="J44" i="3"/>
  <c r="I41" i="3"/>
  <c r="H41" i="3"/>
  <c r="G41" i="3"/>
  <c r="F41" i="3"/>
  <c r="J40" i="3"/>
  <c r="I21" i="3"/>
  <c r="H21" i="3"/>
  <c r="G21" i="3"/>
  <c r="F21" i="3"/>
  <c r="J20" i="3"/>
  <c r="J19" i="3"/>
  <c r="I16" i="3"/>
  <c r="H16" i="3"/>
  <c r="G16" i="3"/>
  <c r="F16" i="3"/>
  <c r="J15" i="3"/>
  <c r="J16" i="3" s="1"/>
  <c r="I33" i="3"/>
  <c r="H33" i="3"/>
  <c r="G33" i="3"/>
  <c r="F33" i="3"/>
  <c r="J32" i="3"/>
  <c r="J31" i="3"/>
  <c r="J27" i="3"/>
  <c r="J28" i="3" s="1"/>
  <c r="I28" i="3"/>
  <c r="H28" i="3"/>
  <c r="G28" i="3"/>
  <c r="F28" i="3"/>
  <c r="F68" i="8"/>
  <c r="E55" i="5" l="1"/>
  <c r="E57" i="5"/>
  <c r="E56" i="5"/>
  <c r="E54" i="5"/>
  <c r="E21" i="5"/>
  <c r="H19" i="2"/>
  <c r="J14" i="2"/>
  <c r="J19" i="2" s="1"/>
  <c r="I19" i="2"/>
  <c r="I21" i="2" s="1"/>
  <c r="H21" i="2"/>
  <c r="G21" i="2"/>
  <c r="J10" i="2"/>
  <c r="J9" i="2"/>
  <c r="F21" i="2"/>
  <c r="F72" i="3"/>
  <c r="G72" i="3"/>
  <c r="I72" i="3"/>
  <c r="J70" i="3"/>
  <c r="J72" i="3" s="1"/>
  <c r="H72" i="3"/>
  <c r="G85" i="3"/>
  <c r="F85" i="3"/>
  <c r="I85" i="3"/>
  <c r="J83" i="3"/>
  <c r="J85" i="3" s="1"/>
  <c r="H85" i="3"/>
  <c r="G60" i="3"/>
  <c r="I60" i="3"/>
  <c r="H60" i="3"/>
  <c r="G48" i="3"/>
  <c r="J58" i="3"/>
  <c r="J60" i="3" s="1"/>
  <c r="J41" i="3"/>
  <c r="F60" i="3"/>
  <c r="H48" i="3"/>
  <c r="I23" i="3"/>
  <c r="G35" i="3"/>
  <c r="H35" i="3"/>
  <c r="F48" i="3"/>
  <c r="I48" i="3"/>
  <c r="J46" i="3"/>
  <c r="G23" i="3"/>
  <c r="I35" i="3"/>
  <c r="H23" i="3"/>
  <c r="J33" i="3"/>
  <c r="J35" i="3" s="1"/>
  <c r="J21" i="3"/>
  <c r="J23" i="3" s="1"/>
  <c r="F23" i="3"/>
  <c r="F35" i="3"/>
  <c r="J11" i="2" l="1"/>
  <c r="J21" i="2"/>
  <c r="J48" i="3"/>
  <c r="J15" i="7" l="1"/>
  <c r="I15" i="7"/>
  <c r="H15" i="7"/>
  <c r="F160" i="8" l="1"/>
  <c r="C58" i="5" s="1"/>
  <c r="F118" i="8"/>
  <c r="F131" i="8"/>
  <c r="F143" i="8"/>
  <c r="F154" i="8"/>
  <c r="F182" i="8"/>
  <c r="F168" i="8"/>
  <c r="D58" i="5" s="1"/>
  <c r="F77" i="8"/>
  <c r="C52" i="5" s="1"/>
  <c r="E58" i="5" l="1"/>
  <c r="F184" i="8"/>
  <c r="D59" i="5"/>
  <c r="E59" i="5" s="1"/>
  <c r="F170" i="8"/>
  <c r="F94" i="8"/>
  <c r="F85" i="8"/>
  <c r="D52" i="5" s="1"/>
  <c r="F56" i="8"/>
  <c r="F58" i="8" s="1"/>
  <c r="J42" i="4"/>
  <c r="J25" i="4"/>
  <c r="C16" i="4"/>
  <c r="H16" i="4"/>
  <c r="G16" i="4"/>
  <c r="F16" i="4"/>
  <c r="J24" i="4"/>
  <c r="F29" i="4" l="1"/>
  <c r="H29" i="4"/>
  <c r="F101" i="8"/>
  <c r="C53" i="5"/>
  <c r="E53" i="5" s="1"/>
  <c r="D43" i="5"/>
  <c r="C43" i="5"/>
  <c r="C42" i="5"/>
  <c r="D41" i="5"/>
  <c r="C40" i="5"/>
  <c r="J117" i="1"/>
  <c r="J116" i="1"/>
  <c r="J115" i="1"/>
  <c r="J114" i="1"/>
  <c r="J113" i="1"/>
  <c r="J112" i="1"/>
  <c r="J111" i="1"/>
  <c r="J110" i="1"/>
  <c r="J106" i="1"/>
  <c r="J105" i="1"/>
  <c r="J97" i="1"/>
  <c r="J96" i="1"/>
  <c r="J95" i="1"/>
  <c r="J94" i="1"/>
  <c r="J93" i="1"/>
  <c r="J92" i="1"/>
  <c r="J91" i="1"/>
  <c r="J86" i="1"/>
  <c r="J88" i="1" s="1"/>
  <c r="J77" i="1"/>
  <c r="J76" i="1"/>
  <c r="J75" i="1"/>
  <c r="J74" i="1"/>
  <c r="J73" i="1"/>
  <c r="J72" i="1"/>
  <c r="J68" i="1"/>
  <c r="J67" i="1"/>
  <c r="J59" i="1"/>
  <c r="J57" i="1"/>
  <c r="J56" i="1"/>
  <c r="J55" i="1"/>
  <c r="J54" i="1"/>
  <c r="J53" i="1"/>
  <c r="J52" i="1"/>
  <c r="J48" i="1"/>
  <c r="J47" i="1"/>
  <c r="J46" i="1"/>
  <c r="J37" i="1"/>
  <c r="J36" i="1"/>
  <c r="J35" i="1"/>
  <c r="J34" i="1"/>
  <c r="J33" i="1"/>
  <c r="J32" i="1"/>
  <c r="J31" i="1"/>
  <c r="J30" i="1"/>
  <c r="J29" i="1"/>
  <c r="J23" i="1"/>
  <c r="J15" i="1"/>
  <c r="J14" i="1"/>
  <c r="J13" i="1"/>
  <c r="J9" i="1"/>
  <c r="J8" i="1"/>
  <c r="F41" i="8"/>
  <c r="C49" i="5" s="1"/>
  <c r="J53" i="4"/>
  <c r="J52" i="4"/>
  <c r="J51" i="4"/>
  <c r="J50" i="4"/>
  <c r="J49" i="4"/>
  <c r="J48" i="4"/>
  <c r="J36" i="4"/>
  <c r="J38" i="4"/>
  <c r="J39" i="4"/>
  <c r="J40" i="4"/>
  <c r="J41" i="4"/>
  <c r="J43" i="4"/>
  <c r="J44" i="4"/>
  <c r="J35" i="4"/>
  <c r="D64" i="5" s="1"/>
  <c r="I27" i="4"/>
  <c r="H27" i="4"/>
  <c r="G27" i="4"/>
  <c r="G29" i="4" s="1"/>
  <c r="F27" i="4"/>
  <c r="J26" i="4"/>
  <c r="J22" i="4"/>
  <c r="J21" i="4"/>
  <c r="J20" i="4"/>
  <c r="J19" i="4"/>
  <c r="I16" i="4"/>
  <c r="I29" i="4" s="1"/>
  <c r="J13" i="4"/>
  <c r="J12" i="4"/>
  <c r="J11" i="4"/>
  <c r="J10" i="4"/>
  <c r="J9" i="4"/>
  <c r="H21" i="7"/>
  <c r="I21" i="7"/>
  <c r="J21" i="7"/>
  <c r="H12" i="7"/>
  <c r="I12" i="7"/>
  <c r="J12" i="7"/>
  <c r="G12" i="7"/>
  <c r="K20" i="7"/>
  <c r="K19" i="7"/>
  <c r="G21" i="7"/>
  <c r="K15" i="7"/>
  <c r="K9" i="7"/>
  <c r="K8" i="7"/>
  <c r="D65" i="5" l="1"/>
  <c r="K17" i="7"/>
  <c r="K21" i="7" s="1"/>
  <c r="D7" i="5" s="1"/>
  <c r="E65" i="5"/>
  <c r="J23" i="7"/>
  <c r="I23" i="7"/>
  <c r="H23" i="7"/>
  <c r="G23" i="7"/>
  <c r="K12" i="7"/>
  <c r="C7" i="5" s="1"/>
  <c r="J16" i="4"/>
  <c r="J27" i="4"/>
  <c r="D63" i="5" s="1"/>
  <c r="G73" i="2"/>
  <c r="H73" i="2"/>
  <c r="I73" i="2"/>
  <c r="F73" i="2"/>
  <c r="J71" i="2"/>
  <c r="D25" i="5" s="1"/>
  <c r="J69" i="2"/>
  <c r="C25" i="5" s="1"/>
  <c r="J60" i="2"/>
  <c r="J61" i="2"/>
  <c r="J63" i="2"/>
  <c r="G64" i="2"/>
  <c r="H64" i="2"/>
  <c r="I64" i="2"/>
  <c r="F64" i="2"/>
  <c r="J59" i="2"/>
  <c r="I56" i="2"/>
  <c r="H56" i="2"/>
  <c r="G56" i="2"/>
  <c r="F56" i="2"/>
  <c r="J55" i="2"/>
  <c r="J54" i="2"/>
  <c r="I33" i="2"/>
  <c r="H33" i="2"/>
  <c r="G33" i="2"/>
  <c r="F33" i="2"/>
  <c r="J32" i="2"/>
  <c r="J31" i="2"/>
  <c r="I28" i="2"/>
  <c r="H28" i="2"/>
  <c r="G28" i="2"/>
  <c r="F28" i="2"/>
  <c r="J27" i="2"/>
  <c r="J26" i="2"/>
  <c r="J46" i="2"/>
  <c r="J45" i="2"/>
  <c r="J41" i="2"/>
  <c r="J40" i="2"/>
  <c r="J51" i="6"/>
  <c r="J50" i="6"/>
  <c r="J49" i="6"/>
  <c r="J48" i="6"/>
  <c r="J45" i="6"/>
  <c r="J37" i="6"/>
  <c r="J36" i="6"/>
  <c r="J32" i="6"/>
  <c r="J31" i="6"/>
  <c r="J33" i="6" s="1"/>
  <c r="G33" i="6"/>
  <c r="H33" i="6"/>
  <c r="I33" i="6"/>
  <c r="F33" i="6"/>
  <c r="G26" i="6"/>
  <c r="H26" i="6"/>
  <c r="I26" i="6"/>
  <c r="J24" i="6"/>
  <c r="J22" i="6"/>
  <c r="C41" i="5" s="1"/>
  <c r="F26" i="6"/>
  <c r="J16" i="6"/>
  <c r="J15" i="6"/>
  <c r="J14" i="6"/>
  <c r="J13" i="6"/>
  <c r="J12" i="6"/>
  <c r="J11" i="6"/>
  <c r="J8" i="6"/>
  <c r="G11" i="3"/>
  <c r="H11" i="3"/>
  <c r="I11" i="3"/>
  <c r="F11" i="3"/>
  <c r="D30" i="5"/>
  <c r="C30" i="5"/>
  <c r="C63" i="5" l="1"/>
  <c r="J29" i="4"/>
  <c r="J73" i="2"/>
  <c r="K23" i="7"/>
  <c r="H66" i="2"/>
  <c r="G66" i="2"/>
  <c r="I66" i="2"/>
  <c r="F66" i="2"/>
  <c r="J64" i="2"/>
  <c r="D24" i="5" s="1"/>
  <c r="I35" i="2"/>
  <c r="G35" i="2"/>
  <c r="H35" i="2"/>
  <c r="F35" i="2"/>
  <c r="J56" i="2"/>
  <c r="C24" i="5" s="1"/>
  <c r="J33" i="2"/>
  <c r="D22" i="5" s="1"/>
  <c r="J28" i="2"/>
  <c r="C22" i="5" s="1"/>
  <c r="J26" i="6"/>
  <c r="J11" i="3"/>
  <c r="J47" i="2"/>
  <c r="D23" i="5" s="1"/>
  <c r="J118" i="1"/>
  <c r="D17" i="5" s="1"/>
  <c r="J107" i="1"/>
  <c r="C17" i="5" s="1"/>
  <c r="J69" i="1"/>
  <c r="C15" i="5" s="1"/>
  <c r="J54" i="4"/>
  <c r="D66" i="5" s="1"/>
  <c r="J45" i="4"/>
  <c r="D50" i="5"/>
  <c r="C50" i="5"/>
  <c r="J52" i="6"/>
  <c r="J54" i="6" s="1"/>
  <c r="J40" i="6"/>
  <c r="D42" i="5" s="1"/>
  <c r="J17" i="6"/>
  <c r="J42" i="2"/>
  <c r="C23" i="5" s="1"/>
  <c r="J16" i="1"/>
  <c r="D12" i="5" s="1"/>
  <c r="I54" i="4"/>
  <c r="H54" i="4"/>
  <c r="G54" i="4"/>
  <c r="F54" i="4"/>
  <c r="I45" i="4"/>
  <c r="H45" i="4"/>
  <c r="G45" i="4"/>
  <c r="F45" i="4"/>
  <c r="F87" i="8"/>
  <c r="F30" i="8"/>
  <c r="F17" i="8"/>
  <c r="D47" i="5" s="1"/>
  <c r="F12" i="8"/>
  <c r="C47" i="5" s="1"/>
  <c r="I52" i="6"/>
  <c r="I54" i="6" s="1"/>
  <c r="H52" i="6"/>
  <c r="H54" i="6" s="1"/>
  <c r="G52" i="6"/>
  <c r="G54" i="6" s="1"/>
  <c r="F52" i="6"/>
  <c r="F54" i="6" s="1"/>
  <c r="I40" i="6"/>
  <c r="I42" i="6" s="1"/>
  <c r="H40" i="6"/>
  <c r="H42" i="6" s="1"/>
  <c r="G40" i="6"/>
  <c r="G42" i="6" s="1"/>
  <c r="F40" i="6"/>
  <c r="F42" i="6"/>
  <c r="I17" i="6"/>
  <c r="H17" i="6"/>
  <c r="G17" i="6"/>
  <c r="F17" i="6"/>
  <c r="I47" i="2"/>
  <c r="H47" i="2"/>
  <c r="G47" i="2"/>
  <c r="F47" i="2"/>
  <c r="I42" i="2"/>
  <c r="H42" i="2"/>
  <c r="G42" i="2"/>
  <c r="F42" i="2"/>
  <c r="I118" i="1"/>
  <c r="H118" i="1"/>
  <c r="G118" i="1"/>
  <c r="F118" i="1"/>
  <c r="I107" i="1"/>
  <c r="H107" i="1"/>
  <c r="G107" i="1"/>
  <c r="F107" i="1"/>
  <c r="I98" i="1"/>
  <c r="H98" i="1"/>
  <c r="G98" i="1"/>
  <c r="F98" i="1"/>
  <c r="F88" i="1"/>
  <c r="I78" i="1"/>
  <c r="H78" i="1"/>
  <c r="G78" i="1"/>
  <c r="F78" i="1"/>
  <c r="I69" i="1"/>
  <c r="H69" i="1"/>
  <c r="G69" i="1"/>
  <c r="F69" i="1"/>
  <c r="I49" i="1"/>
  <c r="H49" i="1"/>
  <c r="G49" i="1"/>
  <c r="F49" i="1"/>
  <c r="I38" i="1"/>
  <c r="H38" i="1"/>
  <c r="G38" i="1"/>
  <c r="F38" i="1"/>
  <c r="I26" i="1"/>
  <c r="H26" i="1"/>
  <c r="G26" i="1"/>
  <c r="F26" i="1"/>
  <c r="I16" i="1"/>
  <c r="H16" i="1"/>
  <c r="G16" i="1"/>
  <c r="F16" i="1"/>
  <c r="I10" i="1"/>
  <c r="H10" i="1"/>
  <c r="G10" i="1"/>
  <c r="F10" i="1"/>
  <c r="F49" i="2" l="1"/>
  <c r="F32" i="8"/>
  <c r="D48" i="5"/>
  <c r="J19" i="6"/>
  <c r="D40" i="5"/>
  <c r="I80" i="1"/>
  <c r="H120" i="1"/>
  <c r="G18" i="1"/>
  <c r="E33" i="5"/>
  <c r="E31" i="5"/>
  <c r="E34" i="5"/>
  <c r="I120" i="1"/>
  <c r="H40" i="1"/>
  <c r="G40" i="1"/>
  <c r="H18" i="1"/>
  <c r="F120" i="1"/>
  <c r="G120" i="1"/>
  <c r="G100" i="1"/>
  <c r="H80" i="1"/>
  <c r="F80" i="1"/>
  <c r="G80" i="1"/>
  <c r="I40" i="1"/>
  <c r="F40" i="1"/>
  <c r="I18" i="1"/>
  <c r="F18" i="1"/>
  <c r="H100" i="1"/>
  <c r="J26" i="1"/>
  <c r="C13" i="5" s="1"/>
  <c r="J10" i="1"/>
  <c r="J38" i="1"/>
  <c r="D13" i="5" s="1"/>
  <c r="F100" i="1"/>
  <c r="J49" i="1"/>
  <c r="C14" i="5" s="1"/>
  <c r="J78" i="1"/>
  <c r="I100" i="1"/>
  <c r="J98" i="1"/>
  <c r="D16" i="5" s="1"/>
  <c r="F19" i="8"/>
  <c r="I56" i="4"/>
  <c r="I58" i="4" s="1"/>
  <c r="J56" i="4"/>
  <c r="J58" i="4" s="1"/>
  <c r="G56" i="4"/>
  <c r="G58" i="4" s="1"/>
  <c r="F56" i="4"/>
  <c r="F58" i="4" s="1"/>
  <c r="H56" i="4"/>
  <c r="H58" i="4" s="1"/>
  <c r="J66" i="2"/>
  <c r="H49" i="2"/>
  <c r="J35" i="2"/>
  <c r="I49" i="2"/>
  <c r="G49" i="2"/>
  <c r="I19" i="6"/>
  <c r="I56" i="6" s="1"/>
  <c r="F19" i="6"/>
  <c r="F56" i="6" s="1"/>
  <c r="G19" i="6"/>
  <c r="G56" i="6" s="1"/>
  <c r="H19" i="6"/>
  <c r="H56" i="6" s="1"/>
  <c r="J42" i="6"/>
  <c r="J49" i="2"/>
  <c r="J120" i="1"/>
  <c r="C16" i="5"/>
  <c r="J56" i="6" l="1"/>
  <c r="J80" i="1"/>
  <c r="D15" i="5"/>
  <c r="J18" i="1"/>
  <c r="C12" i="5"/>
  <c r="J40" i="1"/>
  <c r="J100" i="1"/>
  <c r="C67" i="5" l="1"/>
  <c r="E64" i="5"/>
  <c r="E16" i="5" l="1"/>
  <c r="F60" i="1" l="1"/>
  <c r="F62" i="1" s="1"/>
  <c r="F122" i="1" s="1"/>
  <c r="H60" i="1"/>
  <c r="H62" i="1" s="1"/>
  <c r="H122" i="1" s="1"/>
  <c r="C18" i="5" l="1"/>
  <c r="I60" i="1"/>
  <c r="I62" i="1" s="1"/>
  <c r="I122" i="1" s="1"/>
  <c r="G60" i="1"/>
  <c r="G62" i="1" s="1"/>
  <c r="G122" i="1" s="1"/>
  <c r="J60" i="1" l="1"/>
  <c r="J62" i="1" l="1"/>
  <c r="J122" i="1" s="1"/>
  <c r="D14" i="5"/>
  <c r="D18" i="5" s="1"/>
  <c r="E23" i="5"/>
  <c r="E52" i="5" l="1"/>
  <c r="E50" i="5"/>
  <c r="E49" i="5"/>
  <c r="E48" i="5"/>
  <c r="E47" i="5"/>
  <c r="E63" i="5" l="1"/>
  <c r="D67" i="5"/>
  <c r="E32" i="5" l="1"/>
  <c r="E25" i="5" l="1"/>
  <c r="E36" i="5"/>
  <c r="D37" i="5" l="1"/>
  <c r="E41" i="5"/>
  <c r="E42" i="5"/>
  <c r="E40" i="5"/>
  <c r="E66" i="5" l="1"/>
  <c r="E67" i="5" s="1"/>
  <c r="D44" i="5"/>
  <c r="E43" i="5" l="1"/>
  <c r="E44" i="5" s="1"/>
  <c r="C44" i="5"/>
  <c r="D9" i="5"/>
  <c r="E7" i="5"/>
  <c r="C9" i="5"/>
  <c r="E35" i="5"/>
  <c r="E9" i="5" l="1"/>
  <c r="E24" i="5"/>
  <c r="C37" i="5"/>
  <c r="E30" i="5"/>
  <c r="E37" i="5" s="1"/>
  <c r="E17" i="5" l="1"/>
  <c r="E14" i="5"/>
  <c r="E15" i="5"/>
  <c r="E13" i="5"/>
  <c r="E12" i="5" l="1"/>
  <c r="C26" i="5"/>
  <c r="E22" i="5"/>
  <c r="D26" i="5"/>
  <c r="E18" i="5" l="1"/>
  <c r="E26" i="5"/>
  <c r="F64" i="8" l="1"/>
  <c r="C51" i="5" s="1"/>
  <c r="D51" i="5"/>
  <c r="D60" i="5" s="1"/>
  <c r="D69" i="5" s="1"/>
  <c r="C60" i="5" l="1"/>
  <c r="C69" i="5" s="1"/>
  <c r="E51" i="5"/>
  <c r="E60" i="5" s="1"/>
  <c r="F70" i="8"/>
  <c r="F186" i="8" s="1"/>
  <c r="E69" i="5" l="1"/>
</calcChain>
</file>

<file path=xl/sharedStrings.xml><?xml version="1.0" encoding="utf-8"?>
<sst xmlns="http://schemas.openxmlformats.org/spreadsheetml/2006/main" count="690" uniqueCount="418">
  <si>
    <t>Sandwich Arts Alliance</t>
  </si>
  <si>
    <t>Event</t>
  </si>
  <si>
    <t>Revenue</t>
  </si>
  <si>
    <t>Expense</t>
  </si>
  <si>
    <t>Other</t>
  </si>
  <si>
    <t>Total Revenue</t>
  </si>
  <si>
    <t>Total Expense</t>
  </si>
  <si>
    <t xml:space="preserve">Town Hall rental </t>
  </si>
  <si>
    <t>Comment</t>
  </si>
  <si>
    <t xml:space="preserve">Ticket Sales </t>
  </si>
  <si>
    <t>Musician Fees</t>
  </si>
  <si>
    <t>Donation Buckets</t>
  </si>
  <si>
    <t>Website update</t>
  </si>
  <si>
    <t>Sponsors: restaurants, retail porches</t>
  </si>
  <si>
    <t>1:30 - 5:30</t>
  </si>
  <si>
    <t>Display Board supplies + photos</t>
  </si>
  <si>
    <t>Kids Project Supplies</t>
  </si>
  <si>
    <t>Visual Arts Budget</t>
  </si>
  <si>
    <t>Artist Entry Fee</t>
  </si>
  <si>
    <t>Supplies</t>
  </si>
  <si>
    <t>Poster printing</t>
  </si>
  <si>
    <t>Literary Arts Budget</t>
  </si>
  <si>
    <t>Marketing Non Specific</t>
  </si>
  <si>
    <t>Office Supplies</t>
  </si>
  <si>
    <t>Misc Postage</t>
  </si>
  <si>
    <t>General Purchases</t>
  </si>
  <si>
    <t>Income</t>
  </si>
  <si>
    <t>Grants</t>
  </si>
  <si>
    <t>Budget</t>
  </si>
  <si>
    <t>Performing Arts</t>
  </si>
  <si>
    <t>Ukelele Fest</t>
  </si>
  <si>
    <t>Net</t>
  </si>
  <si>
    <t>Visual Arts</t>
  </si>
  <si>
    <t>Literary Arts</t>
  </si>
  <si>
    <t>Total Literary Arts</t>
  </si>
  <si>
    <t>Total Visual Arts</t>
  </si>
  <si>
    <t>Development</t>
  </si>
  <si>
    <t>Insurance</t>
  </si>
  <si>
    <t>All Alliance Budget</t>
  </si>
  <si>
    <t>Classes Budget</t>
  </si>
  <si>
    <t>Holiday Sing: Spaulding Rehab</t>
  </si>
  <si>
    <t>Classes &amp; Workshop fees</t>
  </si>
  <si>
    <t>Ticket Sales</t>
  </si>
  <si>
    <t>ink</t>
  </si>
  <si>
    <t>Marketing</t>
  </si>
  <si>
    <t>Website costs: Go-Daddy; Weebly</t>
  </si>
  <si>
    <t>Website updates: Do Well Studio:$80/mo</t>
  </si>
  <si>
    <t>Media fees: fb boosts</t>
  </si>
  <si>
    <t>2 boosts/mo*30=$720</t>
  </si>
  <si>
    <t xml:space="preserve">Media fees: Constant Contact </t>
  </si>
  <si>
    <t>$45/mo</t>
  </si>
  <si>
    <t>Printing: non-specific: brochures;</t>
  </si>
  <si>
    <t>Membership rack card</t>
  </si>
  <si>
    <t>Professional memberships</t>
  </si>
  <si>
    <t>Classes</t>
  </si>
  <si>
    <t>Total Classes</t>
  </si>
  <si>
    <t>All-Alliance Events</t>
  </si>
  <si>
    <t>Total All-Alliance</t>
  </si>
  <si>
    <t>DoWell Studio</t>
  </si>
  <si>
    <t>Sponsorships</t>
  </si>
  <si>
    <t>Conferences &amp; Seminars</t>
  </si>
  <si>
    <t>Creative Exch, Phil Day, Score Mtg</t>
  </si>
  <si>
    <t>Sub Total</t>
  </si>
  <si>
    <t>Credit card fees - misc non event related</t>
  </si>
  <si>
    <t>Vistaprint</t>
  </si>
  <si>
    <t>Development Budget</t>
  </si>
  <si>
    <t>Joins</t>
  </si>
  <si>
    <t>Giving Tuesday</t>
  </si>
  <si>
    <t>Software fees: Little Green Light</t>
  </si>
  <si>
    <t>Total Development</t>
  </si>
  <si>
    <t>Ad in CC Times: print &amp; online</t>
  </si>
  <si>
    <t>Community Board Banner Design</t>
  </si>
  <si>
    <t>Holly Days Fine Arts Boutique</t>
  </si>
  <si>
    <t>Admin Personnel</t>
  </si>
  <si>
    <t>Rent</t>
  </si>
  <si>
    <t>Chamber book, etc</t>
  </si>
  <si>
    <t>Other (General purchases)</t>
  </si>
  <si>
    <t>Food/Paper goods</t>
  </si>
  <si>
    <t>Musicians</t>
  </si>
  <si>
    <t>foam core board, printing</t>
  </si>
  <si>
    <t>Poster design/web</t>
  </si>
  <si>
    <t>DoWell Studios</t>
  </si>
  <si>
    <t>Bassett Marketing</t>
  </si>
  <si>
    <t>Grant request: SCC</t>
  </si>
  <si>
    <t>Gift cards</t>
  </si>
  <si>
    <t>Outgoing BOD members</t>
  </si>
  <si>
    <t>Volunteer appreciation</t>
  </si>
  <si>
    <t>Food</t>
  </si>
  <si>
    <t>Net Income (Loss) for Annual Meeting</t>
  </si>
  <si>
    <t>Poster Design/Website Update/Program Design</t>
  </si>
  <si>
    <t>Poster Printing/Program Printing</t>
  </si>
  <si>
    <t>Sheriff Print Shop-40 + 100 copies</t>
  </si>
  <si>
    <t>Press release/Calendars/FB Boost (2)</t>
  </si>
  <si>
    <t>Bassett Marketing ($240+$40)</t>
  </si>
  <si>
    <t>Community Board Banner design</t>
  </si>
  <si>
    <t>Community Board Banner</t>
  </si>
  <si>
    <t>Press release/Calendars/FB Boost</t>
  </si>
  <si>
    <t>Movie candy/popcorn</t>
  </si>
  <si>
    <t>Poster &amp; Program Design/Website Update</t>
  </si>
  <si>
    <t>1:00-2:20 &amp; 2:20-4:00 sets</t>
  </si>
  <si>
    <t>S&amp;S gift cards-2@$25</t>
  </si>
  <si>
    <t>Poster &amp; Rackcard:  design</t>
  </si>
  <si>
    <t>Rackcards:  printing</t>
  </si>
  <si>
    <t>Sheriff's Department-qty 1,000</t>
  </si>
  <si>
    <t>Press release/Calendars/FB boost</t>
  </si>
  <si>
    <t>Community Board banner design</t>
  </si>
  <si>
    <t>Community Board banner</t>
  </si>
  <si>
    <t>Mylar balloons &amp; Helium Tank</t>
  </si>
  <si>
    <t>qty 30</t>
  </si>
  <si>
    <t>Press release/Calendar/FB Boosts</t>
  </si>
  <si>
    <t>FB Boost</t>
  </si>
  <si>
    <t>Press Release/Calendars/FB Boosts</t>
  </si>
  <si>
    <t>Rental Space</t>
  </si>
  <si>
    <t>Membership</t>
  </si>
  <si>
    <t>Expenses</t>
  </si>
  <si>
    <t>Printing Membership Application brochures</t>
  </si>
  <si>
    <t>Sheriff: qty 200</t>
  </si>
  <si>
    <t xml:space="preserve">Total Revenue </t>
  </si>
  <si>
    <t>Net Income for Grants</t>
  </si>
  <si>
    <t xml:space="preserve">General </t>
  </si>
  <si>
    <t>Amazon Smile</t>
  </si>
  <si>
    <t>$39/mo or $35.10 if paid yearly</t>
  </si>
  <si>
    <t xml:space="preserve">Total Expense </t>
  </si>
  <si>
    <t>Holly Days</t>
  </si>
  <si>
    <t>Meet &amp; Greets (2)</t>
  </si>
  <si>
    <t>General</t>
  </si>
  <si>
    <t>Membership Expenses</t>
  </si>
  <si>
    <t>Management &amp; General Budget / Building</t>
  </si>
  <si>
    <t>BUILDING</t>
  </si>
  <si>
    <t>WiFI/Phone Comcast</t>
  </si>
  <si>
    <t>Paper towels,tp, napkins,plates</t>
  </si>
  <si>
    <t>MANAGEMENT &amp; GENERAL</t>
  </si>
  <si>
    <t>Management &amp; General &amp; Building</t>
  </si>
  <si>
    <t>Building</t>
  </si>
  <si>
    <t>Total Management &amp; General/Building</t>
  </si>
  <si>
    <t>Total Performing Arts</t>
  </si>
  <si>
    <t>Marketing Non Specific &amp; Printing</t>
  </si>
  <si>
    <t>Qtr 1</t>
  </si>
  <si>
    <t>Qtr 2</t>
  </si>
  <si>
    <t>Qtr 3</t>
  </si>
  <si>
    <t>Qtr 4</t>
  </si>
  <si>
    <t>Yr</t>
  </si>
  <si>
    <t>YR</t>
  </si>
  <si>
    <t>Book Sales</t>
  </si>
  <si>
    <t>Total Expenses</t>
  </si>
  <si>
    <t>3 x $200</t>
  </si>
  <si>
    <t>Wine, Soda, Water</t>
  </si>
  <si>
    <t>Program Boards</t>
  </si>
  <si>
    <t>Donated; Board</t>
  </si>
  <si>
    <t>DoWell Studios:Donated</t>
  </si>
  <si>
    <t>Sheriffs dept</t>
  </si>
  <si>
    <t>deferred to FY21</t>
  </si>
  <si>
    <t>Grant request: Constellation Energy</t>
  </si>
  <si>
    <t>6 x $50</t>
  </si>
  <si>
    <t>BOD donate</t>
  </si>
  <si>
    <t>Art Sale</t>
  </si>
  <si>
    <t>Art Sale Commission</t>
  </si>
  <si>
    <t>Judges</t>
  </si>
  <si>
    <t>70% Commission</t>
  </si>
  <si>
    <t>1 judge - $50 per exhibit</t>
  </si>
  <si>
    <t>3 x $500</t>
  </si>
  <si>
    <t>Cash Awards</t>
  </si>
  <si>
    <t>Processing fees</t>
  </si>
  <si>
    <t>Smart entry .7-+3% /entry</t>
  </si>
  <si>
    <t>No entry Fee qtr 1 only then $5</t>
  </si>
  <si>
    <t>Sales</t>
  </si>
  <si>
    <t>Commission on sales</t>
  </si>
  <si>
    <t>Enterprise/ CCTimes</t>
  </si>
  <si>
    <t>Student Exhibit</t>
  </si>
  <si>
    <t>Tags, Tape, Etc</t>
  </si>
  <si>
    <t>Classroom rental ?</t>
  </si>
  <si>
    <t>Entry Fees</t>
  </si>
  <si>
    <t>Total Building Revenue</t>
  </si>
  <si>
    <t xml:space="preserve">Utilities - Oil </t>
  </si>
  <si>
    <t xml:space="preserve">4 tank fills </t>
  </si>
  <si>
    <t>Utilities - Electric</t>
  </si>
  <si>
    <t>Refunds</t>
  </si>
  <si>
    <t>Grants allocated to classes</t>
  </si>
  <si>
    <t>Materials &amp; Supplies</t>
  </si>
  <si>
    <t>Admin (CORI fee for instructors)</t>
  </si>
  <si>
    <t>Season Program Booklet</t>
  </si>
  <si>
    <t>Sponsorship flyers: printing</t>
  </si>
  <si>
    <t>2 x $500</t>
  </si>
  <si>
    <t>Kiwanis</t>
  </si>
  <si>
    <t>Donations/Appeals</t>
  </si>
  <si>
    <t>Annual Appeal: Recurring</t>
  </si>
  <si>
    <t>Major Gifts: Endowment</t>
  </si>
  <si>
    <t>Annual Appeal printing/mailing</t>
  </si>
  <si>
    <t>Annual Appeal mailer design</t>
  </si>
  <si>
    <t>90 @ $15</t>
  </si>
  <si>
    <t>Poster Design/Website/Program Design web update</t>
  </si>
  <si>
    <t>40 @ $10</t>
  </si>
  <si>
    <t>Director fees</t>
  </si>
  <si>
    <t>Rental/Masonis</t>
  </si>
  <si>
    <t>Rental Forestdale Multipurpose rm of SHS</t>
  </si>
  <si>
    <t>Porchfest Live or Virtual</t>
  </si>
  <si>
    <t>Net Income (Loss) for Sponsorships</t>
  </si>
  <si>
    <t>$100 per set per porch-20 sets</t>
  </si>
  <si>
    <t>SCC Grant- Carry Forward from FY 20</t>
  </si>
  <si>
    <t>200 @ $10</t>
  </si>
  <si>
    <t>VSB Grant- FY 20 Carryover</t>
  </si>
  <si>
    <t>Coordination Steve Gregory</t>
  </si>
  <si>
    <t>Go $15/yr; Weebly $250?</t>
  </si>
  <si>
    <t>Strategic Initiatives</t>
  </si>
  <si>
    <t>Entry Fee: $1000 - $400 rent to Building</t>
  </si>
  <si>
    <t xml:space="preserve">$5 up to 5 works </t>
  </si>
  <si>
    <t>$20 entry 2 entries 75 members (From $3000- $800 to Building for 2 shows)</t>
  </si>
  <si>
    <t xml:space="preserve">Artist Entry Fee: $400 rent to Bldg per show </t>
  </si>
  <si>
    <t>Exhibit Room Rent</t>
  </si>
  <si>
    <t>Kid Birthday Parties</t>
  </si>
  <si>
    <t xml:space="preserve"> </t>
  </si>
  <si>
    <t xml:space="preserve"> $60/wk x 4x5 wks</t>
  </si>
  <si>
    <t>Rent  Arts on the Marsh space</t>
  </si>
  <si>
    <t>$10 x 40 pieces/show</t>
  </si>
  <si>
    <t>7.50 x 40 pieces/show</t>
  </si>
  <si>
    <t>Sublease 0 /month</t>
  </si>
  <si>
    <t>yr 1 $1750/mth yr2 $1750/mth</t>
  </si>
  <si>
    <t>$17 x 15 hours x 52</t>
  </si>
  <si>
    <t>gift shop startup</t>
  </si>
  <si>
    <t>logo merchandise stock</t>
  </si>
  <si>
    <t xml:space="preserve">logo water bottle </t>
  </si>
  <si>
    <t>Chamber; AFCC, PPCI</t>
  </si>
  <si>
    <t>general updates: 40/</t>
  </si>
  <si>
    <t xml:space="preserve">Renewals: </t>
  </si>
  <si>
    <t>Gifts with renewal</t>
  </si>
  <si>
    <t>Portal Marketing Package</t>
  </si>
  <si>
    <t xml:space="preserve">2 2022 SCC Grants </t>
  </si>
  <si>
    <t>VSB ACT 2022</t>
  </si>
  <si>
    <t>CC5 Porchfest</t>
  </si>
  <si>
    <t>2 Large grants opportunities TBD</t>
  </si>
  <si>
    <t>Do Well Studio: 2 hrs x $40</t>
  </si>
  <si>
    <t>Accurate Letter, qty 500</t>
  </si>
  <si>
    <t>Marketing Package</t>
  </si>
  <si>
    <t>Gala Fundraiser:  Late Spring 2022 at the Ridge Club</t>
  </si>
  <si>
    <t>125@$100 per person</t>
  </si>
  <si>
    <t>Silent Auction Raffle Sales</t>
  </si>
  <si>
    <t>300x$10</t>
  </si>
  <si>
    <t>TBD estimated @ $60 PP</t>
  </si>
  <si>
    <t>Adirondack Chair Trail 2021</t>
  </si>
  <si>
    <t>Auction: 25 x $500 avg/unit</t>
  </si>
  <si>
    <t>PR/Marketing</t>
  </si>
  <si>
    <t>Auction Party Sagamore Inn 100 guests</t>
  </si>
  <si>
    <t xml:space="preserve">Total Expenses </t>
  </si>
  <si>
    <t>Net Income (Loss) for Adirondack Chair Trail 2021</t>
  </si>
  <si>
    <t>Adirondack Chair Trail 2022</t>
  </si>
  <si>
    <t>Chair Sponsors: (26) @ $395 ea</t>
  </si>
  <si>
    <t>Manufacturing/shipping @ $250 ea</t>
  </si>
  <si>
    <t>Plaques for chair bases</t>
  </si>
  <si>
    <t>26 x $19.46</t>
  </si>
  <si>
    <t>Onsite security measures</t>
  </si>
  <si>
    <t>26 x $13.46</t>
  </si>
  <si>
    <t>Artists' stipend/supplies</t>
  </si>
  <si>
    <t>26 x $100</t>
  </si>
  <si>
    <t>Priming supplies for artists</t>
  </si>
  <si>
    <t>26 x $14.38</t>
  </si>
  <si>
    <t>Reveal Party Sagamore Inn 100 guests</t>
  </si>
  <si>
    <t>Net Income (Loss) for Adirondack Chair Trail 2022</t>
  </si>
  <si>
    <t>Constant Contact</t>
  </si>
  <si>
    <t>$46/mo</t>
  </si>
  <si>
    <t>Marketing package</t>
  </si>
  <si>
    <t>Michael Magyar design/build</t>
  </si>
  <si>
    <t>SAA 'Holiday Gala' @ The Ridge Club</t>
  </si>
  <si>
    <t>Ticket sales 125 @ $100/pp</t>
  </si>
  <si>
    <t>Raffle sales for decorated trees or silent auction items: 300 x $10</t>
  </si>
  <si>
    <t>TBD estimated @ $60/pp</t>
  </si>
  <si>
    <t>Net Income (Loss) for 'Holiday Gala' @ The Ridge Club</t>
  </si>
  <si>
    <t>Community Project for Kids</t>
  </si>
  <si>
    <t>Fund for Sandwich Grant</t>
  </si>
  <si>
    <t>TBD ~ $500</t>
  </si>
  <si>
    <t>Net Income (Loss) for Community Project for Kids</t>
  </si>
  <si>
    <t>Major Gifts (Endowment)</t>
  </si>
  <si>
    <t>Grantors, Sponsors, Donors</t>
  </si>
  <si>
    <t>Total FY22 Development Budget PROJECTED Net Income</t>
  </si>
  <si>
    <t>1 x $50</t>
  </si>
  <si>
    <t>SAA: Sandwichfest October 2021</t>
  </si>
  <si>
    <t>Meet &amp; Greet (3)</t>
  </si>
  <si>
    <t>30 per meet and greet donated:reception team</t>
  </si>
  <si>
    <t>No budget necessary</t>
  </si>
  <si>
    <t>Design for web</t>
  </si>
  <si>
    <t>Sandwich Showcase (1 per month)</t>
  </si>
  <si>
    <t>Coffee and Snacks</t>
  </si>
  <si>
    <t>FY22 (July 2021 - June 2022)</t>
  </si>
  <si>
    <t>Fund For Sandwich Outreach Community Project</t>
  </si>
  <si>
    <t>Annual Appeal/Donations</t>
  </si>
  <si>
    <t>Annual Appeal: One-time Gifts</t>
  </si>
  <si>
    <t>Website Updates (Dev)</t>
  </si>
  <si>
    <t>Do Well Studios: 4hrsx$40</t>
  </si>
  <si>
    <t>Monthly Newsletter: print &amp; mail some</t>
  </si>
  <si>
    <t>Giving Tuesday Marketing Package</t>
  </si>
  <si>
    <t>Giant Raffle Fundraiser</t>
  </si>
  <si>
    <t>Hydrangea Festival Fundraiser</t>
  </si>
  <si>
    <t>Music</t>
  </si>
  <si>
    <t>Grill (Gas)</t>
  </si>
  <si>
    <t>Signs</t>
  </si>
  <si>
    <t>Lifeguard</t>
  </si>
  <si>
    <t>Net Income (Loss) for Hydrangea Festival Fundraiser</t>
  </si>
  <si>
    <t>Spring Has Sprung Fundraiser</t>
  </si>
  <si>
    <t>Admission tickets for (2) gardens: 300x$5</t>
  </si>
  <si>
    <t>Tickets 200 x $10</t>
  </si>
  <si>
    <t>Expenses (Prizes TBD)</t>
  </si>
  <si>
    <t>1st Prize- Donna Kutil Consult &amp;$400 Gift Card</t>
  </si>
  <si>
    <t>2nd Prize- Russo's $250 Gift Card</t>
  </si>
  <si>
    <t>3rd Prize- CL Fornari Gift Basket</t>
  </si>
  <si>
    <t>Food 100x $8</t>
  </si>
  <si>
    <t>Raffle (Hydrangea Baskets)</t>
  </si>
  <si>
    <t>Total FY22 Classes Budget PROJECTED Net Income</t>
  </si>
  <si>
    <t>Total FY22 Performing Arts Budget PROJECTED Net Income</t>
  </si>
  <si>
    <t>Total FY22 Visual Arts Budget PROJECTED Net Income</t>
  </si>
  <si>
    <t>Total FY22 Literary Arts Budget PROJECTED Net Income (Loss)</t>
  </si>
  <si>
    <t>Total FY22 All Alliance Budget PROJECTED Net Income (Loss)</t>
  </si>
  <si>
    <t>Christie Lowrance- Thornton Burgess Event- August</t>
  </si>
  <si>
    <t>25 attendees @ $15.00</t>
  </si>
  <si>
    <t>Speakers Fees</t>
  </si>
  <si>
    <t>PR/Media</t>
  </si>
  <si>
    <t>Book Table</t>
  </si>
  <si>
    <t>SAA Book Sales Commission</t>
  </si>
  <si>
    <t>Book Table Set Up</t>
  </si>
  <si>
    <t>$5 entrance fee and  $5 book table fee (for  two days- July 11th and July 14th)</t>
  </si>
  <si>
    <t>Rev Dr. Kristen Harper- Poetry and Book Readings- September</t>
  </si>
  <si>
    <t>Ticket Sales- members</t>
  </si>
  <si>
    <t>Ticket Sales- non-members</t>
  </si>
  <si>
    <t>10 non-members @ $20</t>
  </si>
  <si>
    <t>20 members @ $15</t>
  </si>
  <si>
    <t>17 attendees @$15</t>
  </si>
  <si>
    <t>Ticket Sales- non- members</t>
  </si>
  <si>
    <t>15 attendees @ $15</t>
  </si>
  <si>
    <t>10 attendees @ $20</t>
  </si>
  <si>
    <t>Storytelling Workshop- May 2022</t>
  </si>
  <si>
    <t>Poetry Program- April 2022</t>
  </si>
  <si>
    <t>2 speakers x $100</t>
  </si>
  <si>
    <t>40 attendees @$20</t>
  </si>
  <si>
    <t>Net Income (Loss) for Poetry Program- April 2022</t>
  </si>
  <si>
    <t>Business of Writing- February 2022</t>
  </si>
  <si>
    <t>Net Income (Loss) for Business of Writing- February 2022</t>
  </si>
  <si>
    <t>Net Income (Loss) for Book Sales</t>
  </si>
  <si>
    <t>Book Sales- 10 bks/mth x $12</t>
  </si>
  <si>
    <t>Author Portion of Sales - 70 % Commission</t>
  </si>
  <si>
    <t>Miscellaneous Marketing</t>
  </si>
  <si>
    <t>Member Shows</t>
  </si>
  <si>
    <t>Net Income (Loss) for Member Shows</t>
  </si>
  <si>
    <t>August Juried Show</t>
  </si>
  <si>
    <t>4 x $300</t>
  </si>
  <si>
    <t>Prizes</t>
  </si>
  <si>
    <t>Press Releases, One Time Fee, Misc Expenses</t>
  </si>
  <si>
    <t>Instructor Fees</t>
  </si>
  <si>
    <t>Youth Grant</t>
  </si>
  <si>
    <t>Youth Instructor Fee</t>
  </si>
  <si>
    <t>Marketing and Publicity</t>
  </si>
  <si>
    <t>Youth Class Gross</t>
  </si>
  <si>
    <t>17 attendees @ $15</t>
  </si>
  <si>
    <t>Ticket Sales /Donation</t>
  </si>
  <si>
    <t>Porchfest- Live</t>
  </si>
  <si>
    <t>Staged Reading: Winter</t>
  </si>
  <si>
    <t>Net Income (Loss) for Staged Reading: Winter</t>
  </si>
  <si>
    <t>Ticket Sales- Students</t>
  </si>
  <si>
    <t>Ticket Sales- Members</t>
  </si>
  <si>
    <t>20 @ $30 x 3 events</t>
  </si>
  <si>
    <t>60 @ $25 x 3 events</t>
  </si>
  <si>
    <t>10 @ $15 x 3 events</t>
  </si>
  <si>
    <t>Village Concert: 3 Events</t>
  </si>
  <si>
    <t>Net Income (Loss) for Village Concert: 3 Events</t>
  </si>
  <si>
    <t>Performers' Fees</t>
  </si>
  <si>
    <t>Ticket Sales- Non- Members</t>
  </si>
  <si>
    <t>Net Income (Loss) for Ukelele Fest</t>
  </si>
  <si>
    <t>Entrance Fees</t>
  </si>
  <si>
    <t>For Groups 5 @ $20</t>
  </si>
  <si>
    <t xml:space="preserve">Projectionist Fee </t>
  </si>
  <si>
    <t>1st place- $100 2nd place- $75 3rd place- $50</t>
  </si>
  <si>
    <t>Zoom</t>
  </si>
  <si>
    <t>Cleaning</t>
  </si>
  <si>
    <t>Sandwich Showcase</t>
  </si>
  <si>
    <t>Staged Reading- Winter</t>
  </si>
  <si>
    <t>Village Concert- 3 Events</t>
  </si>
  <si>
    <t>Fisherman's View</t>
  </si>
  <si>
    <t>Net Income (Loss) for Fisherman's View</t>
  </si>
  <si>
    <t>Hydrangea Festival</t>
  </si>
  <si>
    <t>Storytelling Workshop- April 2022</t>
  </si>
  <si>
    <t>Annual Meeting</t>
  </si>
  <si>
    <t>Gala Fundraiser - Late Spring 2022 at The Ridge Club</t>
  </si>
  <si>
    <t>Ticket Sales- 300 @ $10</t>
  </si>
  <si>
    <t>Net Income (Loss) for 'Giant Raffle' Fundraiser</t>
  </si>
  <si>
    <t>SAA Holiday Gala at The Ridge Club</t>
  </si>
  <si>
    <t>Community Project For Kids</t>
  </si>
  <si>
    <t>Total SAA FY22 Budget</t>
  </si>
  <si>
    <t>All other</t>
  </si>
  <si>
    <t>Total FY22 Management &amp; General Budget PROJECTED Net Expense</t>
  </si>
  <si>
    <t>Performing Arts Budget</t>
  </si>
  <si>
    <t>Net Income (Loss) for Student Exhibit</t>
  </si>
  <si>
    <t>Net Income (Loss) for Sandwich Showcase (1 per month)</t>
  </si>
  <si>
    <t>Net Income (Loss) for Porchfest- Live</t>
  </si>
  <si>
    <t>Net Income (Loss) for Holly Days Fine Arts Boutique</t>
  </si>
  <si>
    <t>Net Income (Loss) for August Juried Show</t>
  </si>
  <si>
    <t>Net Income (Loss) for Storytelling Workshop- May 2022</t>
  </si>
  <si>
    <t>Rev Dr. Kristen Harper- Poetry and Book Readings- September 2021</t>
  </si>
  <si>
    <t>Net Income (Loss) for Rev. Dr. Kristen Harper- Poetry and Book Readings- September 2021</t>
  </si>
  <si>
    <t>Christie Lowrance- Thornton Burgess Event- August 2021</t>
  </si>
  <si>
    <t>Net Income (Loss) for Christie Lowrance- Thornton Burgess Event- August 2021</t>
  </si>
  <si>
    <t>Hydrangea Festival- July 11th and July 14th, 2021</t>
  </si>
  <si>
    <t>Net Income (Loss) for Hydrangea Festival- July 11th and July 14th, 2021</t>
  </si>
  <si>
    <t>Net Income (Loss) for Meet &amp; Greet (3)</t>
  </si>
  <si>
    <t>Net Income (Loss) for Holiday Sing</t>
  </si>
  <si>
    <t>Net Income (Loss) for SAA: Sandwichfest October 2021</t>
  </si>
  <si>
    <t>Net Income (Loss) for Membership</t>
  </si>
  <si>
    <t>Net Income (Loss) for Annual Appeal/ Donations</t>
  </si>
  <si>
    <t>Net Income (Loss) for Gala Fundraiser</t>
  </si>
  <si>
    <t>Net Income (Loss) for General</t>
  </si>
  <si>
    <t>Total FY22 M&amp;G/Building Budget PROJECTED Net Expense</t>
  </si>
  <si>
    <t>Total FY22 Building Budget PROJECTED Net Expense</t>
  </si>
  <si>
    <t>Total Estimated Building Expenses</t>
  </si>
  <si>
    <t>38 And Don't Be Late Film Contest</t>
  </si>
  <si>
    <t>Net Income (Loss) for 38 And Don't Be Late Film Contest</t>
  </si>
  <si>
    <t>Marketing- Donna Rockwell</t>
  </si>
  <si>
    <t>2.5 hours</t>
  </si>
  <si>
    <t>Spring Has Sprung 2022 Fundraiser</t>
  </si>
  <si>
    <t>Net Income (Loss) for Spring Has Sprung 2022 Fundraiser</t>
  </si>
  <si>
    <t>Chair Raffle: 15 x $10</t>
  </si>
  <si>
    <t>LGL and Center</t>
  </si>
  <si>
    <t>Chair Raffle: 200 x 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</si>
</sst>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"/>
    <numFmt numFmtId="166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236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0" borderId="6" xfId="0" applyBorder="1"/>
    <xf numFmtId="0" fontId="3" fillId="0" borderId="5" xfId="0" applyFont="1" applyBorder="1"/>
    <xf numFmtId="164" fontId="0" fillId="0" borderId="5" xfId="1" applyNumberFormat="1" applyFont="1" applyBorder="1"/>
    <xf numFmtId="164" fontId="0" fillId="0" borderId="6" xfId="0" applyNumberFormat="1" applyBorder="1"/>
    <xf numFmtId="164" fontId="4" fillId="0" borderId="6" xfId="0" applyNumberFormat="1" applyFont="1" applyBorder="1"/>
    <xf numFmtId="164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5" fillId="3" borderId="5" xfId="0" applyFont="1" applyFill="1" applyBorder="1"/>
    <xf numFmtId="0" fontId="0" fillId="3" borderId="5" xfId="0" applyFill="1" applyBorder="1"/>
    <xf numFmtId="0" fontId="0" fillId="0" borderId="5" xfId="0" applyBorder="1" applyAlignment="1">
      <alignment horizontal="left"/>
    </xf>
    <xf numFmtId="0" fontId="2" fillId="3" borderId="5" xfId="0" applyFont="1" applyFill="1" applyBorder="1"/>
    <xf numFmtId="0" fontId="0" fillId="0" borderId="7" xfId="0" applyBorder="1" applyAlignment="1">
      <alignment horizontal="center"/>
    </xf>
    <xf numFmtId="0" fontId="5" fillId="2" borderId="5" xfId="0" applyFont="1" applyFill="1" applyBorder="1"/>
    <xf numFmtId="44" fontId="5" fillId="2" borderId="5" xfId="1" applyFont="1" applyFill="1" applyBorder="1"/>
    <xf numFmtId="164" fontId="5" fillId="2" borderId="6" xfId="0" applyNumberFormat="1" applyFont="1" applyFill="1" applyBorder="1"/>
    <xf numFmtId="0" fontId="5" fillId="2" borderId="8" xfId="0" applyFont="1" applyFill="1" applyBorder="1"/>
    <xf numFmtId="164" fontId="5" fillId="2" borderId="9" xfId="0" applyNumberFormat="1" applyFont="1" applyFill="1" applyBorder="1"/>
    <xf numFmtId="0" fontId="2" fillId="0" borderId="4" xfId="0" applyFont="1" applyBorder="1" applyAlignment="1">
      <alignment horizontal="left"/>
    </xf>
    <xf numFmtId="0" fontId="5" fillId="0" borderId="2" xfId="0" applyFont="1" applyBorder="1"/>
    <xf numFmtId="0" fontId="7" fillId="0" borderId="0" xfId="0" applyFont="1" applyAlignment="1">
      <alignment horizontal="right" vertical="center"/>
    </xf>
    <xf numFmtId="164" fontId="5" fillId="2" borderId="8" xfId="1" applyNumberFormat="1" applyFont="1" applyFill="1" applyBorder="1"/>
    <xf numFmtId="164" fontId="5" fillId="2" borderId="8" xfId="0" applyNumberFormat="1" applyFont="1" applyFill="1" applyBorder="1"/>
    <xf numFmtId="164" fontId="2" fillId="0" borderId="6" xfId="1" applyNumberFormat="1" applyFont="1" applyBorder="1"/>
    <xf numFmtId="164" fontId="5" fillId="2" borderId="5" xfId="1" applyNumberFormat="1" applyFont="1" applyFill="1" applyBorder="1"/>
    <xf numFmtId="164" fontId="5" fillId="2" borderId="6" xfId="1" applyNumberFormat="1" applyFont="1" applyFill="1" applyBorder="1"/>
    <xf numFmtId="164" fontId="5" fillId="2" borderId="9" xfId="1" applyNumberFormat="1" applyFont="1" applyFill="1" applyBorder="1"/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165" fontId="9" fillId="0" borderId="4" xfId="0" applyNumberFormat="1" applyFont="1" applyBorder="1"/>
    <xf numFmtId="0" fontId="7" fillId="0" borderId="5" xfId="0" applyFont="1" applyBorder="1" applyAlignment="1">
      <alignment horizontal="right" vertical="center"/>
    </xf>
    <xf numFmtId="44" fontId="3" fillId="0" borderId="5" xfId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2" fillId="2" borderId="5" xfId="1" applyNumberFormat="1" applyFont="1" applyFill="1" applyBorder="1"/>
    <xf numFmtId="164" fontId="2" fillId="0" borderId="5" xfId="1" applyNumberFormat="1" applyFont="1" applyBorder="1"/>
    <xf numFmtId="0" fontId="2" fillId="2" borderId="5" xfId="0" applyFont="1" applyFill="1" applyBorder="1"/>
    <xf numFmtId="44" fontId="2" fillId="0" borderId="5" xfId="1" applyFont="1" applyBorder="1"/>
    <xf numFmtId="0" fontId="0" fillId="0" borderId="10" xfId="0" applyBorder="1" applyAlignment="1">
      <alignment horizontal="center"/>
    </xf>
    <xf numFmtId="164" fontId="4" fillId="0" borderId="6" xfId="1" applyNumberFormat="1" applyFont="1" applyBorder="1"/>
    <xf numFmtId="0" fontId="0" fillId="0" borderId="5" xfId="0" applyBorder="1" applyAlignment="1">
      <alignment wrapText="1"/>
    </xf>
    <xf numFmtId="164" fontId="1" fillId="0" borderId="5" xfId="1" applyNumberFormat="1" applyBorder="1"/>
    <xf numFmtId="0" fontId="0" fillId="0" borderId="13" xfId="0" applyBorder="1"/>
    <xf numFmtId="0" fontId="2" fillId="2" borderId="13" xfId="0" applyFont="1" applyFill="1" applyBorder="1"/>
    <xf numFmtId="0" fontId="2" fillId="0" borderId="13" xfId="0" applyFont="1" applyBorder="1"/>
    <xf numFmtId="0" fontId="7" fillId="0" borderId="5" xfId="0" applyFont="1" applyBorder="1" applyAlignment="1">
      <alignment horizontal="left" vertical="center"/>
    </xf>
    <xf numFmtId="0" fontId="0" fillId="0" borderId="0" xfId="0" applyBorder="1"/>
    <xf numFmtId="0" fontId="0" fillId="0" borderId="14" xfId="0" applyFill="1" applyBorder="1"/>
    <xf numFmtId="0" fontId="0" fillId="0" borderId="4" xfId="0" applyFill="1" applyBorder="1" applyAlignment="1">
      <alignment horizontal="center"/>
    </xf>
    <xf numFmtId="0" fontId="5" fillId="0" borderId="5" xfId="0" applyFont="1" applyFill="1" applyBorder="1"/>
    <xf numFmtId="164" fontId="5" fillId="0" borderId="6" xfId="0" applyNumberFormat="1" applyFont="1" applyFill="1" applyBorder="1"/>
    <xf numFmtId="0" fontId="5" fillId="6" borderId="5" xfId="0" applyFont="1" applyFill="1" applyBorder="1"/>
    <xf numFmtId="164" fontId="5" fillId="6" borderId="6" xfId="0" applyNumberFormat="1" applyFont="1" applyFill="1" applyBorder="1"/>
    <xf numFmtId="0" fontId="3" fillId="6" borderId="5" xfId="0" applyFont="1" applyFill="1" applyBorder="1"/>
    <xf numFmtId="0" fontId="0" fillId="6" borderId="5" xfId="0" applyFont="1" applyFill="1" applyBorder="1"/>
    <xf numFmtId="164" fontId="0" fillId="6" borderId="6" xfId="0" applyNumberFormat="1" applyFont="1" applyFill="1" applyBorder="1"/>
    <xf numFmtId="0" fontId="0" fillId="0" borderId="11" xfId="0" applyFont="1" applyBorder="1"/>
    <xf numFmtId="164" fontId="0" fillId="0" borderId="12" xfId="0" applyNumberFormat="1" applyFont="1" applyBorder="1"/>
    <xf numFmtId="0" fontId="5" fillId="3" borderId="5" xfId="0" applyFont="1" applyFill="1" applyBorder="1" applyAlignment="1">
      <alignment wrapText="1"/>
    </xf>
    <xf numFmtId="0" fontId="9" fillId="6" borderId="5" xfId="3" applyFont="1" applyFill="1" applyBorder="1"/>
    <xf numFmtId="0" fontId="2" fillId="0" borderId="0" xfId="0" applyFont="1"/>
    <xf numFmtId="0" fontId="0" fillId="0" borderId="16" xfId="0" applyBorder="1"/>
    <xf numFmtId="0" fontId="9" fillId="0" borderId="16" xfId="0" applyFont="1" applyBorder="1"/>
    <xf numFmtId="0" fontId="5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164" fontId="0" fillId="0" borderId="6" xfId="1" applyNumberFormat="1" applyFont="1" applyBorder="1"/>
    <xf numFmtId="0" fontId="9" fillId="0" borderId="4" xfId="0" applyFont="1" applyBorder="1"/>
    <xf numFmtId="0" fontId="9" fillId="0" borderId="5" xfId="0" applyFont="1" applyBorder="1"/>
    <xf numFmtId="165" fontId="9" fillId="0" borderId="4" xfId="0" applyNumberFormat="1" applyFont="1" applyBorder="1"/>
    <xf numFmtId="0" fontId="0" fillId="0" borderId="7" xfId="0" applyBorder="1" applyAlignment="1">
      <alignment horizontal="center"/>
    </xf>
    <xf numFmtId="0" fontId="5" fillId="2" borderId="8" xfId="0" applyFont="1" applyFill="1" applyBorder="1"/>
    <xf numFmtId="0" fontId="0" fillId="0" borderId="0" xfId="0" applyAlignment="1">
      <alignment horizontal="center"/>
    </xf>
    <xf numFmtId="0" fontId="13" fillId="0" borderId="5" xfId="2" applyFont="1" applyBorder="1"/>
    <xf numFmtId="0" fontId="5" fillId="2" borderId="5" xfId="0" applyFont="1" applyFill="1" applyBorder="1"/>
    <xf numFmtId="0" fontId="0" fillId="0" borderId="17" xfId="0" applyBorder="1"/>
    <xf numFmtId="0" fontId="2" fillId="0" borderId="5" xfId="0" applyFont="1" applyBorder="1"/>
    <xf numFmtId="0" fontId="2" fillId="0" borderId="17" xfId="0" applyFont="1" applyBorder="1"/>
    <xf numFmtId="0" fontId="0" fillId="0" borderId="15" xfId="0" applyBorder="1"/>
    <xf numFmtId="0" fontId="0" fillId="6" borderId="10" xfId="0" applyFill="1" applyBorder="1" applyAlignment="1">
      <alignment horizontal="center"/>
    </xf>
    <xf numFmtId="0" fontId="5" fillId="6" borderId="11" xfId="0" applyFont="1" applyFill="1" applyBorder="1"/>
    <xf numFmtId="0" fontId="0" fillId="6" borderId="11" xfId="0" applyFill="1" applyBorder="1"/>
    <xf numFmtId="0" fontId="2" fillId="6" borderId="5" xfId="0" applyFont="1" applyFill="1" applyBorder="1"/>
    <xf numFmtId="0" fontId="0" fillId="6" borderId="5" xfId="0" applyFill="1" applyBorder="1"/>
    <xf numFmtId="0" fontId="0" fillId="2" borderId="5" xfId="0" applyFill="1" applyBorder="1"/>
    <xf numFmtId="0" fontId="5" fillId="6" borderId="5" xfId="0" applyFont="1" applyFill="1" applyBorder="1"/>
    <xf numFmtId="0" fontId="5" fillId="4" borderId="5" xfId="0" applyFont="1" applyFill="1" applyBorder="1"/>
    <xf numFmtId="0" fontId="3" fillId="0" borderId="5" xfId="0" applyFont="1" applyBorder="1" applyAlignment="1">
      <alignment wrapText="1"/>
    </xf>
    <xf numFmtId="0" fontId="0" fillId="6" borderId="5" xfId="0" applyFill="1" applyBorder="1" applyAlignment="1">
      <alignment wrapText="1"/>
    </xf>
    <xf numFmtId="164" fontId="2" fillId="6" borderId="6" xfId="0" applyNumberFormat="1" applyFont="1" applyFill="1" applyBorder="1"/>
    <xf numFmtId="0" fontId="5" fillId="2" borderId="5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164" fontId="0" fillId="6" borderId="6" xfId="0" applyNumberFormat="1" applyFill="1" applyBorder="1"/>
    <xf numFmtId="0" fontId="15" fillId="6" borderId="5" xfId="0" applyFont="1" applyFill="1" applyBorder="1" applyAlignment="1">
      <alignment wrapText="1"/>
    </xf>
    <xf numFmtId="0" fontId="15" fillId="6" borderId="5" xfId="0" applyFont="1" applyFill="1" applyBorder="1"/>
    <xf numFmtId="164" fontId="15" fillId="6" borderId="6" xfId="0" applyNumberFormat="1" applyFont="1" applyFill="1" applyBorder="1"/>
    <xf numFmtId="0" fontId="3" fillId="6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9" fontId="0" fillId="0" borderId="5" xfId="0" applyNumberFormat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/>
    <xf numFmtId="166" fontId="0" fillId="0" borderId="0" xfId="1" applyNumberFormat="1" applyFont="1"/>
    <xf numFmtId="0" fontId="2" fillId="0" borderId="18" xfId="0" applyFont="1" applyBorder="1" applyAlignment="1">
      <alignment horizontal="center"/>
    </xf>
    <xf numFmtId="44" fontId="0" fillId="0" borderId="17" xfId="1" applyFont="1" applyBorder="1"/>
    <xf numFmtId="0" fontId="0" fillId="0" borderId="19" xfId="0" applyBorder="1"/>
    <xf numFmtId="0" fontId="0" fillId="0" borderId="17" xfId="0" applyFont="1" applyBorder="1"/>
    <xf numFmtId="164" fontId="0" fillId="0" borderId="19" xfId="1" applyNumberFormat="1" applyFont="1" applyBorder="1"/>
    <xf numFmtId="0" fontId="2" fillId="0" borderId="5" xfId="0" applyFont="1" applyFill="1" applyBorder="1"/>
    <xf numFmtId="0" fontId="5" fillId="7" borderId="17" xfId="0" applyFont="1" applyFill="1" applyBorder="1"/>
    <xf numFmtId="0" fontId="16" fillId="4" borderId="17" xfId="0" applyFont="1" applyFill="1" applyBorder="1"/>
    <xf numFmtId="0" fontId="9" fillId="0" borderId="5" xfId="0" applyFont="1" applyFill="1" applyBorder="1"/>
    <xf numFmtId="0" fontId="9" fillId="0" borderId="5" xfId="0" applyFont="1" applyFill="1" applyBorder="1" applyAlignment="1"/>
    <xf numFmtId="0" fontId="0" fillId="0" borderId="20" xfId="0" applyBorder="1"/>
    <xf numFmtId="0" fontId="0" fillId="0" borderId="21" xfId="0" applyBorder="1"/>
    <xf numFmtId="44" fontId="3" fillId="0" borderId="21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2" fillId="2" borderId="23" xfId="1" applyNumberFormat="1" applyFont="1" applyFill="1" applyBorder="1"/>
    <xf numFmtId="164" fontId="2" fillId="0" borderId="23" xfId="1" applyNumberFormat="1" applyFont="1" applyBorder="1"/>
    <xf numFmtId="44" fontId="0" fillId="0" borderId="23" xfId="1" applyFont="1" applyBorder="1"/>
    <xf numFmtId="164" fontId="0" fillId="0" borderId="23" xfId="1" applyNumberFormat="1" applyFont="1" applyBorder="1"/>
    <xf numFmtId="44" fontId="2" fillId="0" borderId="23" xfId="1" applyFont="1" applyBorder="1"/>
    <xf numFmtId="0" fontId="2" fillId="2" borderId="24" xfId="0" applyFont="1" applyFill="1" applyBorder="1"/>
    <xf numFmtId="0" fontId="2" fillId="2" borderId="25" xfId="0" applyFont="1" applyFill="1" applyBorder="1"/>
    <xf numFmtId="164" fontId="2" fillId="2" borderId="25" xfId="1" applyNumberFormat="1" applyFont="1" applyFill="1" applyBorder="1"/>
    <xf numFmtId="164" fontId="2" fillId="2" borderId="26" xfId="1" applyNumberFormat="1" applyFont="1" applyFill="1" applyBorder="1"/>
    <xf numFmtId="0" fontId="0" fillId="0" borderId="27" xfId="0" applyBorder="1"/>
    <xf numFmtId="0" fontId="0" fillId="0" borderId="5" xfId="0" applyFont="1" applyBorder="1"/>
    <xf numFmtId="0" fontId="0" fillId="0" borderId="11" xfId="0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5" xfId="0" applyFont="1" applyFill="1" applyBorder="1"/>
    <xf numFmtId="164" fontId="17" fillId="6" borderId="6" xfId="0" applyNumberFormat="1" applyFont="1" applyFill="1" applyBorder="1"/>
    <xf numFmtId="164" fontId="4" fillId="6" borderId="6" xfId="0" applyNumberFormat="1" applyFont="1" applyFill="1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0" xfId="0" applyFont="1"/>
    <xf numFmtId="0" fontId="0" fillId="0" borderId="0" xfId="0" applyFill="1" applyBorder="1"/>
    <xf numFmtId="164" fontId="0" fillId="0" borderId="0" xfId="0" applyNumberFormat="1"/>
    <xf numFmtId="0" fontId="0" fillId="8" borderId="11" xfId="0" applyFill="1" applyBorder="1"/>
    <xf numFmtId="164" fontId="2" fillId="8" borderId="6" xfId="0" applyNumberFormat="1" applyFont="1" applyFill="1" applyBorder="1"/>
    <xf numFmtId="164" fontId="2" fillId="8" borderId="6" xfId="1" applyNumberFormat="1" applyFont="1" applyFill="1" applyBorder="1"/>
    <xf numFmtId="0" fontId="2" fillId="8" borderId="5" xfId="0" applyFont="1" applyFill="1" applyBorder="1"/>
    <xf numFmtId="0" fontId="0" fillId="8" borderId="5" xfId="0" applyFill="1" applyBorder="1"/>
    <xf numFmtId="44" fontId="0" fillId="8" borderId="5" xfId="1" applyFont="1" applyFill="1" applyBorder="1"/>
    <xf numFmtId="0" fontId="0" fillId="8" borderId="0" xfId="0" applyFill="1"/>
    <xf numFmtId="164" fontId="0" fillId="8" borderId="5" xfId="1" applyNumberFormat="1" applyFont="1" applyFill="1" applyBorder="1"/>
    <xf numFmtId="0" fontId="3" fillId="8" borderId="5" xfId="0" applyFont="1" applyFill="1" applyBorder="1"/>
    <xf numFmtId="164" fontId="0" fillId="8" borderId="6" xfId="1" applyNumberFormat="1" applyFont="1" applyFill="1" applyBorder="1"/>
    <xf numFmtId="0" fontId="2" fillId="8" borderId="8" xfId="0" applyFont="1" applyFill="1" applyBorder="1"/>
    <xf numFmtId="0" fontId="0" fillId="8" borderId="8" xfId="0" applyFill="1" applyBorder="1"/>
    <xf numFmtId="0" fontId="0" fillId="8" borderId="28" xfId="0" applyFill="1" applyBorder="1"/>
    <xf numFmtId="164" fontId="2" fillId="8" borderId="9" xfId="0" applyNumberFormat="1" applyFont="1" applyFill="1" applyBorder="1"/>
    <xf numFmtId="0" fontId="2" fillId="8" borderId="5" xfId="0" applyFont="1" applyFill="1" applyBorder="1" applyAlignment="1">
      <alignment wrapText="1"/>
    </xf>
    <xf numFmtId="0" fontId="0" fillId="8" borderId="5" xfId="0" applyFill="1" applyBorder="1" applyAlignment="1">
      <alignment wrapText="1"/>
    </xf>
    <xf numFmtId="164" fontId="1" fillId="8" borderId="6" xfId="1" applyNumberFormat="1" applyFont="1" applyFill="1" applyBorder="1"/>
    <xf numFmtId="0" fontId="0" fillId="8" borderId="11" xfId="0" applyFill="1" applyBorder="1" applyAlignment="1">
      <alignment wrapText="1"/>
    </xf>
    <xf numFmtId="9" fontId="0" fillId="8" borderId="5" xfId="0" applyNumberFormat="1" applyFill="1" applyBorder="1"/>
    <xf numFmtId="0" fontId="0" fillId="8" borderId="5" xfId="0" applyFont="1" applyFill="1" applyBorder="1"/>
    <xf numFmtId="0" fontId="11" fillId="8" borderId="5" xfId="0" applyFont="1" applyFill="1" applyBorder="1"/>
    <xf numFmtId="0" fontId="0" fillId="8" borderId="16" xfId="0" applyFill="1" applyBorder="1"/>
    <xf numFmtId="0" fontId="2" fillId="8" borderId="17" xfId="0" applyFont="1" applyFill="1" applyBorder="1"/>
    <xf numFmtId="0" fontId="0" fillId="8" borderId="17" xfId="0" applyFill="1" applyBorder="1"/>
    <xf numFmtId="44" fontId="0" fillId="8" borderId="17" xfId="1" applyFont="1" applyFill="1" applyBorder="1"/>
    <xf numFmtId="0" fontId="9" fillId="6" borderId="17" xfId="0" applyFont="1" applyFill="1" applyBorder="1"/>
    <xf numFmtId="0" fontId="0" fillId="9" borderId="5" xfId="0" applyFill="1" applyBorder="1"/>
    <xf numFmtId="0" fontId="9" fillId="9" borderId="5" xfId="0" applyFont="1" applyFill="1" applyBorder="1"/>
    <xf numFmtId="6" fontId="0" fillId="0" borderId="5" xfId="0" applyNumberFormat="1" applyBorder="1"/>
    <xf numFmtId="0" fontId="18" fillId="0" borderId="5" xfId="3" applyFont="1" applyBorder="1"/>
    <xf numFmtId="164" fontId="1" fillId="0" borderId="6" xfId="1" applyNumberFormat="1" applyFont="1" applyBorder="1"/>
    <xf numFmtId="6" fontId="0" fillId="0" borderId="0" xfId="0" applyNumberFormat="1"/>
    <xf numFmtId="0" fontId="0" fillId="2" borderId="0" xfId="0" applyFill="1"/>
    <xf numFmtId="0" fontId="0" fillId="10" borderId="0" xfId="0" applyFill="1"/>
    <xf numFmtId="0" fontId="5" fillId="2" borderId="0" xfId="0" applyFont="1" applyFill="1"/>
    <xf numFmtId="0" fontId="6" fillId="10" borderId="0" xfId="0" applyFont="1" applyFill="1"/>
    <xf numFmtId="0" fontId="0" fillId="0" borderId="0" xfId="0" applyFill="1"/>
    <xf numFmtId="0" fontId="2" fillId="8" borderId="0" xfId="0" applyFont="1" applyFill="1"/>
    <xf numFmtId="0" fontId="6" fillId="2" borderId="0" xfId="0" applyFont="1" applyFill="1"/>
    <xf numFmtId="0" fontId="11" fillId="2" borderId="0" xfId="0" applyFont="1" applyFill="1"/>
    <xf numFmtId="0" fontId="0" fillId="0" borderId="5" xfId="0" applyBorder="1" applyAlignment="1">
      <alignment vertical="center"/>
    </xf>
    <xf numFmtId="164" fontId="0" fillId="0" borderId="0" xfId="1" applyNumberFormat="1" applyFont="1" applyFill="1" applyBorder="1"/>
    <xf numFmtId="0" fontId="3" fillId="0" borderId="0" xfId="0" applyFont="1"/>
    <xf numFmtId="0" fontId="0" fillId="0" borderId="0" xfId="0" applyFont="1" applyFill="1" applyBorder="1"/>
    <xf numFmtId="16" fontId="0" fillId="0" borderId="0" xfId="0" applyNumberFormat="1" applyFill="1" applyBorder="1"/>
    <xf numFmtId="6" fontId="0" fillId="0" borderId="0" xfId="0" applyNumberFormat="1" applyAlignment="1">
      <alignment wrapText="1"/>
    </xf>
    <xf numFmtId="164" fontId="17" fillId="0" borderId="6" xfId="1" applyNumberFormat="1" applyFont="1" applyBorder="1"/>
    <xf numFmtId="44" fontId="5" fillId="2" borderId="0" xfId="0" applyNumberFormat="1" applyFont="1" applyFill="1"/>
    <xf numFmtId="44" fontId="0" fillId="0" borderId="0" xfId="0" applyNumberFormat="1"/>
    <xf numFmtId="44" fontId="2" fillId="8" borderId="0" xfId="0" applyNumberFormat="1" applyFont="1" applyFill="1"/>
    <xf numFmtId="44" fontId="0" fillId="0" borderId="6" xfId="1" applyNumberFormat="1" applyFont="1" applyBorder="1"/>
    <xf numFmtId="44" fontId="4" fillId="0" borderId="6" xfId="1" applyNumberFormat="1" applyFont="1" applyBorder="1"/>
    <xf numFmtId="44" fontId="2" fillId="8" borderId="5" xfId="1" applyNumberFormat="1" applyFont="1" applyFill="1" applyBorder="1"/>
    <xf numFmtId="44" fontId="0" fillId="0" borderId="5" xfId="1" applyNumberFormat="1" applyFont="1" applyBorder="1"/>
    <xf numFmtId="44" fontId="2" fillId="0" borderId="5" xfId="1" applyNumberFormat="1" applyFont="1" applyBorder="1"/>
    <xf numFmtId="44" fontId="5" fillId="2" borderId="5" xfId="1" applyNumberFormat="1" applyFont="1" applyFill="1" applyBorder="1"/>
    <xf numFmtId="44" fontId="0" fillId="0" borderId="16" xfId="1" applyNumberFormat="1" applyFont="1" applyBorder="1"/>
    <xf numFmtId="44" fontId="4" fillId="0" borderId="16" xfId="1" applyNumberFormat="1" applyFont="1" applyBorder="1"/>
    <xf numFmtId="44" fontId="5" fillId="6" borderId="5" xfId="1" applyNumberFormat="1" applyFont="1" applyFill="1" applyBorder="1"/>
    <xf numFmtId="44" fontId="0" fillId="0" borderId="0" xfId="1" applyNumberFormat="1" applyFont="1"/>
    <xf numFmtId="44" fontId="2" fillId="8" borderId="6" xfId="1" applyNumberFormat="1" applyFont="1" applyFill="1" applyBorder="1"/>
    <xf numFmtId="44" fontId="2" fillId="0" borderId="6" xfId="1" applyNumberFormat="1" applyFont="1" applyBorder="1"/>
    <xf numFmtId="44" fontId="0" fillId="0" borderId="0" xfId="1" applyNumberFormat="1" applyFont="1" applyBorder="1"/>
    <xf numFmtId="44" fontId="0" fillId="0" borderId="29" xfId="1" applyNumberFormat="1" applyFont="1" applyFill="1" applyBorder="1"/>
    <xf numFmtId="44" fontId="2" fillId="6" borderId="5" xfId="1" applyNumberFormat="1" applyFont="1" applyFill="1" applyBorder="1"/>
    <xf numFmtId="44" fontId="0" fillId="6" borderId="11" xfId="1" applyNumberFormat="1" applyFont="1" applyFill="1" applyBorder="1"/>
    <xf numFmtId="44" fontId="0" fillId="10" borderId="0" xfId="1" applyNumberFormat="1" applyFont="1" applyFill="1"/>
    <xf numFmtId="44" fontId="2" fillId="8" borderId="0" xfId="1" applyNumberFormat="1" applyFont="1" applyFill="1"/>
    <xf numFmtId="44" fontId="3" fillId="0" borderId="0" xfId="1" applyNumberFormat="1" applyFont="1"/>
    <xf numFmtId="44" fontId="0" fillId="10" borderId="0" xfId="0" applyNumberFormat="1" applyFill="1"/>
    <xf numFmtId="44" fontId="6" fillId="10" borderId="0" xfId="0" applyNumberFormat="1" applyFont="1" applyFill="1"/>
    <xf numFmtId="44" fontId="3" fillId="0" borderId="0" xfId="0" applyNumberFormat="1" applyFont="1"/>
    <xf numFmtId="44" fontId="4" fillId="0" borderId="0" xfId="1" applyNumberFormat="1" applyFont="1" applyBorder="1"/>
    <xf numFmtId="44" fontId="4" fillId="0" borderId="0" xfId="1" applyNumberFormat="1" applyFont="1"/>
    <xf numFmtId="44" fontId="4" fillId="0" borderId="0" xfId="0" applyNumberFormat="1" applyFont="1"/>
    <xf numFmtId="0" fontId="6" fillId="5" borderId="0" xfId="0" applyFont="1" applyFill="1" applyAlignment="1">
      <alignment horizontal="center"/>
    </xf>
  </cellXfs>
  <cellStyles count="4">
    <cellStyle name="Currency" xfId="1" builtinId="4"/>
    <cellStyle name="Excel Built-in Normal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125@$100%20per%20perso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tabSelected="1" workbookViewId="0">
      <selection activeCell="L23" sqref="L23"/>
    </sheetView>
  </sheetViews>
  <sheetFormatPr defaultRowHeight="14.4" x14ac:dyDescent="0.3"/>
  <cols>
    <col min="1" max="1" width="7" style="5" customWidth="1"/>
    <col min="2" max="2" width="38.33203125" customWidth="1"/>
    <col min="3" max="3" width="28.88671875" customWidth="1"/>
    <col min="5" max="5" width="10.5546875" style="1" bestFit="1" customWidth="1"/>
    <col min="6" max="6" width="2.44140625" customWidth="1"/>
    <col min="7" max="11" width="12.33203125" style="76" bestFit="1" customWidth="1"/>
  </cols>
  <sheetData>
    <row r="1" spans="1:11" ht="2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21" x14ac:dyDescent="0.4">
      <c r="A2" s="235" t="s">
        <v>39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ht="2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5" spans="1:11" x14ac:dyDescent="0.3">
      <c r="A5" s="4"/>
      <c r="B5" s="2" t="s">
        <v>1</v>
      </c>
      <c r="C5" s="4" t="s">
        <v>8</v>
      </c>
      <c r="D5" s="2"/>
      <c r="E5" s="3"/>
      <c r="G5" s="78" t="s">
        <v>137</v>
      </c>
      <c r="H5" s="78" t="s">
        <v>138</v>
      </c>
      <c r="I5" s="78" t="s">
        <v>139</v>
      </c>
      <c r="J5" s="78" t="s">
        <v>140</v>
      </c>
      <c r="K5" s="78" t="s">
        <v>141</v>
      </c>
    </row>
    <row r="7" spans="1:11" x14ac:dyDescent="0.3">
      <c r="A7" s="10"/>
      <c r="B7" s="14" t="s">
        <v>2</v>
      </c>
      <c r="C7" s="11"/>
      <c r="D7" s="11"/>
      <c r="E7" s="12"/>
      <c r="G7" s="13"/>
      <c r="H7" s="13"/>
      <c r="I7" s="13"/>
      <c r="J7" s="13"/>
      <c r="K7" s="13"/>
    </row>
    <row r="8" spans="1:11" x14ac:dyDescent="0.3">
      <c r="A8" s="10"/>
      <c r="B8" s="11" t="s">
        <v>41</v>
      </c>
      <c r="C8" s="11"/>
      <c r="D8" s="11"/>
      <c r="E8" s="15"/>
      <c r="G8" s="84">
        <v>1125</v>
      </c>
      <c r="H8" s="84">
        <v>3045</v>
      </c>
      <c r="I8" s="84">
        <v>2625</v>
      </c>
      <c r="J8" s="84">
        <v>2625</v>
      </c>
      <c r="K8" s="84">
        <f t="shared" ref="K8:K11" si="0">SUM(G8:J8)</f>
        <v>9420</v>
      </c>
    </row>
    <row r="9" spans="1:11" x14ac:dyDescent="0.3">
      <c r="A9" s="10"/>
      <c r="B9" s="11" t="s">
        <v>176</v>
      </c>
      <c r="C9" s="11"/>
      <c r="D9" s="11"/>
      <c r="E9" s="15"/>
      <c r="G9" s="84">
        <v>0</v>
      </c>
      <c r="H9" s="84">
        <v>0</v>
      </c>
      <c r="I9" s="84">
        <v>0</v>
      </c>
      <c r="J9" s="84">
        <v>0</v>
      </c>
      <c r="K9" s="84">
        <f t="shared" si="0"/>
        <v>0</v>
      </c>
    </row>
    <row r="10" spans="1:11" s="76" customFormat="1" x14ac:dyDescent="0.3">
      <c r="A10" s="81"/>
      <c r="B10" s="83" t="s">
        <v>348</v>
      </c>
      <c r="C10" s="188" t="s">
        <v>349</v>
      </c>
      <c r="D10" s="83"/>
      <c r="E10" s="15"/>
      <c r="G10" s="84">
        <v>0</v>
      </c>
      <c r="H10" s="84">
        <v>0</v>
      </c>
      <c r="I10" s="84">
        <v>255</v>
      </c>
      <c r="J10" s="84">
        <v>0</v>
      </c>
      <c r="K10" s="84">
        <f t="shared" si="0"/>
        <v>255</v>
      </c>
    </row>
    <row r="11" spans="1:11" s="76" customFormat="1" ht="16.2" x14ac:dyDescent="0.45">
      <c r="A11" s="81"/>
      <c r="B11" s="83" t="s">
        <v>177</v>
      </c>
      <c r="C11" s="83" t="s">
        <v>345</v>
      </c>
      <c r="D11" s="83"/>
      <c r="E11" s="15"/>
      <c r="G11" s="51">
        <v>0</v>
      </c>
      <c r="H11" s="51">
        <v>0</v>
      </c>
      <c r="I11" s="51">
        <v>245</v>
      </c>
      <c r="J11" s="51">
        <v>0</v>
      </c>
      <c r="K11" s="51">
        <f t="shared" si="0"/>
        <v>245</v>
      </c>
    </row>
    <row r="12" spans="1:11" x14ac:dyDescent="0.3">
      <c r="A12" s="10"/>
      <c r="B12" s="163" t="s">
        <v>5</v>
      </c>
      <c r="C12" s="164"/>
      <c r="D12" s="164"/>
      <c r="E12" s="165"/>
      <c r="F12" s="166"/>
      <c r="G12" s="161">
        <f>SUM(G8:G11)</f>
        <v>1125</v>
      </c>
      <c r="H12" s="161">
        <f t="shared" ref="H12:K12" si="1">SUM(H8:H11)</f>
        <v>3045</v>
      </c>
      <c r="I12" s="161">
        <f t="shared" si="1"/>
        <v>3125</v>
      </c>
      <c r="J12" s="161">
        <f t="shared" si="1"/>
        <v>2625</v>
      </c>
      <c r="K12" s="161">
        <f t="shared" si="1"/>
        <v>9920</v>
      </c>
    </row>
    <row r="13" spans="1:11" x14ac:dyDescent="0.3">
      <c r="A13" s="10"/>
      <c r="B13" s="11"/>
      <c r="C13" s="11"/>
      <c r="D13" s="11"/>
      <c r="E13" s="12"/>
      <c r="G13" s="18"/>
      <c r="H13" s="18"/>
      <c r="I13" s="18"/>
      <c r="J13" s="18"/>
      <c r="K13" s="18"/>
    </row>
    <row r="14" spans="1:11" x14ac:dyDescent="0.3">
      <c r="A14" s="10"/>
      <c r="B14" s="14" t="s">
        <v>3</v>
      </c>
      <c r="C14" s="11"/>
      <c r="D14" s="11"/>
      <c r="E14" s="12"/>
      <c r="G14" s="13"/>
      <c r="H14" s="13"/>
      <c r="I14" s="13"/>
      <c r="J14" s="13"/>
      <c r="K14" s="13"/>
    </row>
    <row r="15" spans="1:11" x14ac:dyDescent="0.3">
      <c r="A15" s="10"/>
      <c r="B15" s="11" t="s">
        <v>344</v>
      </c>
      <c r="C15" s="43"/>
      <c r="D15" s="11"/>
      <c r="E15" s="11"/>
      <c r="G15" s="84">
        <v>788</v>
      </c>
      <c r="H15" s="84">
        <f>788+432+720</f>
        <v>1940</v>
      </c>
      <c r="I15" s="84">
        <f>788+540+360</f>
        <v>1688</v>
      </c>
      <c r="J15" s="84">
        <f>788+540+360</f>
        <v>1688</v>
      </c>
      <c r="K15" s="84">
        <f t="shared" ref="K15:K20" si="2">SUM(G15:J15)</f>
        <v>6104</v>
      </c>
    </row>
    <row r="16" spans="1:11" s="76" customFormat="1" x14ac:dyDescent="0.3">
      <c r="A16" s="81"/>
      <c r="B16" s="83" t="s">
        <v>346</v>
      </c>
      <c r="C16" s="43"/>
      <c r="D16" s="83"/>
      <c r="E16" s="83"/>
      <c r="G16" s="84">
        <v>0</v>
      </c>
      <c r="H16" s="84">
        <v>0</v>
      </c>
      <c r="I16" s="84">
        <v>500</v>
      </c>
      <c r="J16" s="84">
        <v>0</v>
      </c>
      <c r="K16" s="84">
        <f t="shared" si="2"/>
        <v>500</v>
      </c>
    </row>
    <row r="17" spans="1:11" x14ac:dyDescent="0.3">
      <c r="A17" s="10"/>
      <c r="B17" s="11" t="s">
        <v>347</v>
      </c>
      <c r="C17" s="57"/>
      <c r="D17" s="11"/>
      <c r="E17" s="11"/>
      <c r="G17" s="84">
        <v>50</v>
      </c>
      <c r="H17" s="84">
        <v>50</v>
      </c>
      <c r="I17" s="84">
        <v>50</v>
      </c>
      <c r="J17" s="84">
        <v>50</v>
      </c>
      <c r="K17" s="84">
        <f>SUM(G17:J17)</f>
        <v>200</v>
      </c>
    </row>
    <row r="18" spans="1:11" x14ac:dyDescent="0.3">
      <c r="A18" s="10"/>
      <c r="B18" s="11" t="s">
        <v>278</v>
      </c>
      <c r="C18" s="11"/>
      <c r="D18" s="11"/>
      <c r="E18" s="11"/>
      <c r="G18" s="84">
        <v>40</v>
      </c>
      <c r="H18" s="84">
        <v>40</v>
      </c>
      <c r="I18" s="84">
        <v>40</v>
      </c>
      <c r="J18" s="84">
        <v>40</v>
      </c>
      <c r="K18" s="201">
        <v>160</v>
      </c>
    </row>
    <row r="19" spans="1:11" x14ac:dyDescent="0.3">
      <c r="A19" s="10"/>
      <c r="B19" s="11" t="s">
        <v>178</v>
      </c>
      <c r="C19" s="11"/>
      <c r="D19" s="11"/>
      <c r="E19" s="11"/>
      <c r="G19" s="84">
        <v>6</v>
      </c>
      <c r="H19" s="84">
        <v>14</v>
      </c>
      <c r="I19" s="84">
        <v>60</v>
      </c>
      <c r="J19" s="84">
        <v>120</v>
      </c>
      <c r="K19" s="84">
        <f t="shared" si="2"/>
        <v>200</v>
      </c>
    </row>
    <row r="20" spans="1:11" ht="16.2" x14ac:dyDescent="0.45">
      <c r="A20" s="10"/>
      <c r="B20" s="11" t="s">
        <v>179</v>
      </c>
      <c r="C20" s="11"/>
      <c r="D20" s="11"/>
      <c r="E20" s="11"/>
      <c r="G20" s="51">
        <v>0</v>
      </c>
      <c r="H20" s="51">
        <v>100</v>
      </c>
      <c r="I20" s="51">
        <v>0</v>
      </c>
      <c r="J20" s="51">
        <v>100</v>
      </c>
      <c r="K20" s="51">
        <f t="shared" si="2"/>
        <v>200</v>
      </c>
    </row>
    <row r="21" spans="1:11" x14ac:dyDescent="0.3">
      <c r="A21" s="10"/>
      <c r="B21" s="163" t="s">
        <v>6</v>
      </c>
      <c r="C21" s="164"/>
      <c r="D21" s="164"/>
      <c r="E21" s="167"/>
      <c r="F21" s="166"/>
      <c r="G21" s="162">
        <f>SUM(G15:G20)</f>
        <v>884</v>
      </c>
      <c r="H21" s="162">
        <f>SUM(H15:H20)</f>
        <v>2144</v>
      </c>
      <c r="I21" s="162">
        <f>SUM(I15:I20)</f>
        <v>2338</v>
      </c>
      <c r="J21" s="162">
        <f>SUM(J15:J20)</f>
        <v>1998</v>
      </c>
      <c r="K21" s="162">
        <f>SUM(K15:K20)</f>
        <v>7364</v>
      </c>
    </row>
    <row r="22" spans="1:11" x14ac:dyDescent="0.3">
      <c r="A22" s="10"/>
      <c r="B22" s="11"/>
      <c r="C22" s="11"/>
      <c r="D22" s="11"/>
      <c r="E22" s="12"/>
      <c r="G22" s="13"/>
      <c r="H22" s="13"/>
      <c r="I22" s="13"/>
      <c r="J22" s="13"/>
      <c r="K22" s="13"/>
    </row>
    <row r="23" spans="1:11" ht="18" x14ac:dyDescent="0.35">
      <c r="A23" s="10"/>
      <c r="B23" s="28" t="s">
        <v>305</v>
      </c>
      <c r="C23" s="28"/>
      <c r="D23" s="25"/>
      <c r="E23" s="26"/>
      <c r="G23" s="27">
        <f>+G12-G21</f>
        <v>241</v>
      </c>
      <c r="H23" s="27">
        <f>+H12-H21</f>
        <v>901</v>
      </c>
      <c r="I23" s="27">
        <f>+I12-I21</f>
        <v>787</v>
      </c>
      <c r="J23" s="27">
        <f>+J12-J21</f>
        <v>627</v>
      </c>
      <c r="K23" s="27">
        <f>+K12-K21</f>
        <v>2556</v>
      </c>
    </row>
    <row r="28" spans="1:11" x14ac:dyDescent="0.3">
      <c r="C28" s="32"/>
      <c r="D28" s="11"/>
    </row>
    <row r="29" spans="1:11" x14ac:dyDescent="0.3">
      <c r="D29" s="11"/>
    </row>
    <row r="30" spans="1:11" x14ac:dyDescent="0.3">
      <c r="D30" s="11"/>
    </row>
    <row r="31" spans="1:11" x14ac:dyDescent="0.3">
      <c r="D31" s="11"/>
    </row>
    <row r="32" spans="1:11" x14ac:dyDescent="0.3">
      <c r="D32" s="11"/>
    </row>
    <row r="33" spans="3:4" x14ac:dyDescent="0.3">
      <c r="C33" s="11"/>
      <c r="D33" s="11"/>
    </row>
  </sheetData>
  <mergeCells count="3">
    <mergeCell ref="A1:K1"/>
    <mergeCell ref="A2:K2"/>
    <mergeCell ref="A3:K3"/>
  </mergeCells>
  <printOptions horizontalCentered="1" verticalCentered="1"/>
  <pageMargins left="0.7" right="0.7" top="0.75" bottom="0.75" header="0.3" footer="0.3"/>
  <pageSetup scale="77" orientation="landscape" r:id="rId1"/>
  <headerFooter>
    <oddFooter>&amp;L&amp;T&amp;D&amp;C&amp;F&amp;R&amp;A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2"/>
  <sheetViews>
    <sheetView topLeftCell="A42" workbookViewId="0">
      <selection activeCell="B55" sqref="B55"/>
    </sheetView>
  </sheetViews>
  <sheetFormatPr defaultRowHeight="14.4" x14ac:dyDescent="0.3"/>
  <cols>
    <col min="1" max="1" width="6.33203125" customWidth="1"/>
    <col min="2" max="2" width="47.6640625" customWidth="1"/>
    <col min="3" max="3" width="37.6640625" customWidth="1"/>
    <col min="4" max="4" width="5.44140625" customWidth="1"/>
    <col min="5" max="5" width="2.44140625" customWidth="1"/>
    <col min="6" max="9" width="10.88671875" style="76" customWidth="1"/>
    <col min="10" max="10" width="12.5546875" style="76" customWidth="1"/>
  </cols>
  <sheetData>
    <row r="1" spans="1:10" ht="2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21" x14ac:dyDescent="0.4">
      <c r="A2" s="235" t="s">
        <v>386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x14ac:dyDescent="0.3">
      <c r="A4" s="4"/>
      <c r="B4" s="2" t="s">
        <v>1</v>
      </c>
      <c r="C4" s="4" t="s">
        <v>8</v>
      </c>
      <c r="D4" s="2"/>
      <c r="F4" s="78" t="s">
        <v>137</v>
      </c>
      <c r="G4" s="78" t="s">
        <v>138</v>
      </c>
      <c r="H4" s="78" t="s">
        <v>139</v>
      </c>
      <c r="I4" s="78" t="s">
        <v>140</v>
      </c>
      <c r="J4" s="78" t="s">
        <v>141</v>
      </c>
    </row>
    <row r="5" spans="1:10" ht="18" x14ac:dyDescent="0.35">
      <c r="A5" s="19"/>
      <c r="B5" s="70" t="s">
        <v>279</v>
      </c>
      <c r="C5" s="101"/>
      <c r="D5" s="101"/>
      <c r="F5" s="13"/>
      <c r="G5" s="13"/>
      <c r="H5" s="13"/>
      <c r="I5" s="13"/>
      <c r="J5" s="13"/>
    </row>
    <row r="6" spans="1:10" x14ac:dyDescent="0.3">
      <c r="A6" s="81"/>
      <c r="B6" s="83"/>
      <c r="C6" s="83"/>
      <c r="D6" s="83"/>
      <c r="F6" s="13"/>
      <c r="G6" s="13"/>
      <c r="H6" s="13"/>
      <c r="I6" s="13"/>
      <c r="J6" s="13"/>
    </row>
    <row r="7" spans="1:10" x14ac:dyDescent="0.3">
      <c r="A7" s="81"/>
      <c r="B7" s="82" t="s">
        <v>2</v>
      </c>
      <c r="C7" s="83"/>
      <c r="D7" s="83"/>
      <c r="F7" s="13"/>
      <c r="G7" s="13"/>
      <c r="H7" s="13"/>
      <c r="I7" s="13"/>
      <c r="J7" s="13"/>
    </row>
    <row r="8" spans="1:10" x14ac:dyDescent="0.3">
      <c r="A8" s="81"/>
      <c r="B8" s="83" t="s">
        <v>350</v>
      </c>
      <c r="C8" s="83"/>
      <c r="D8" s="83"/>
      <c r="F8" s="84">
        <v>300</v>
      </c>
      <c r="G8" s="84">
        <v>300</v>
      </c>
      <c r="H8" s="84">
        <v>300</v>
      </c>
      <c r="I8" s="84">
        <v>300</v>
      </c>
      <c r="J8" s="84">
        <f t="shared" ref="J8" si="0">SUM(F8:I8)</f>
        <v>1200</v>
      </c>
    </row>
    <row r="9" spans="1:10" ht="16.2" x14ac:dyDescent="0.45">
      <c r="A9" s="81"/>
      <c r="B9" s="83" t="s">
        <v>280</v>
      </c>
      <c r="C9" s="83"/>
      <c r="D9" s="83"/>
      <c r="F9" s="51">
        <v>60</v>
      </c>
      <c r="G9" s="51">
        <v>60</v>
      </c>
      <c r="H9" s="51">
        <v>60</v>
      </c>
      <c r="I9" s="51">
        <v>0</v>
      </c>
      <c r="J9" s="51">
        <f t="shared" ref="J9" si="1">SUM(F9:I9)</f>
        <v>180</v>
      </c>
    </row>
    <row r="10" spans="1:10" x14ac:dyDescent="0.3">
      <c r="A10" s="81"/>
      <c r="B10" s="163" t="s">
        <v>5</v>
      </c>
      <c r="C10" s="164"/>
      <c r="D10" s="164"/>
      <c r="E10" s="166"/>
      <c r="F10" s="161">
        <f>SUM(F8:F9)</f>
        <v>360</v>
      </c>
      <c r="G10" s="161">
        <f>SUM(G8:G9)</f>
        <v>360</v>
      </c>
      <c r="H10" s="161">
        <f>SUM(H8:H9)</f>
        <v>360</v>
      </c>
      <c r="I10" s="161">
        <f>SUM(I8:I9)</f>
        <v>300</v>
      </c>
      <c r="J10" s="161">
        <f>SUM(J8:J9)</f>
        <v>1380</v>
      </c>
    </row>
    <row r="11" spans="1:10" x14ac:dyDescent="0.3">
      <c r="A11" s="81"/>
      <c r="B11" s="83"/>
      <c r="C11" s="83"/>
      <c r="D11" s="83"/>
      <c r="F11" s="18"/>
      <c r="G11" s="18"/>
      <c r="H11" s="18"/>
      <c r="I11" s="18"/>
      <c r="J11" s="18"/>
    </row>
    <row r="12" spans="1:10" x14ac:dyDescent="0.3">
      <c r="A12" s="81"/>
      <c r="B12" s="82" t="s">
        <v>3</v>
      </c>
      <c r="C12" s="83"/>
      <c r="D12" s="83"/>
      <c r="F12" s="13"/>
      <c r="G12" s="13"/>
      <c r="H12" s="13"/>
      <c r="I12" s="13"/>
      <c r="J12" s="13"/>
    </row>
    <row r="13" spans="1:10" x14ac:dyDescent="0.3">
      <c r="A13" s="81"/>
      <c r="B13" s="83" t="s">
        <v>89</v>
      </c>
      <c r="C13" s="83" t="s">
        <v>58</v>
      </c>
      <c r="D13" s="83"/>
      <c r="F13" s="84">
        <v>40</v>
      </c>
      <c r="G13" s="84">
        <v>0</v>
      </c>
      <c r="H13" s="84">
        <v>0</v>
      </c>
      <c r="I13" s="84">
        <v>0</v>
      </c>
      <c r="J13" s="84">
        <f t="shared" ref="J13:J15" si="2">SUM(F13:I13)</f>
        <v>40</v>
      </c>
    </row>
    <row r="14" spans="1:10" x14ac:dyDescent="0.3">
      <c r="A14" s="81"/>
      <c r="B14" s="83" t="s">
        <v>92</v>
      </c>
      <c r="C14" s="83" t="s">
        <v>93</v>
      </c>
      <c r="D14" s="83"/>
      <c r="F14" s="84">
        <v>40</v>
      </c>
      <c r="G14" s="84">
        <v>0</v>
      </c>
      <c r="H14" s="84">
        <v>0</v>
      </c>
      <c r="I14" s="84">
        <v>0</v>
      </c>
      <c r="J14" s="84">
        <f t="shared" si="2"/>
        <v>40</v>
      </c>
    </row>
    <row r="15" spans="1:10" ht="16.2" x14ac:dyDescent="0.45">
      <c r="A15" s="81"/>
      <c r="B15" s="83" t="s">
        <v>4</v>
      </c>
      <c r="C15" s="83"/>
      <c r="D15" s="83"/>
      <c r="F15" s="51">
        <v>0</v>
      </c>
      <c r="G15" s="51">
        <v>0</v>
      </c>
      <c r="H15" s="51">
        <v>0</v>
      </c>
      <c r="I15" s="51">
        <v>0</v>
      </c>
      <c r="J15" s="51">
        <f t="shared" si="2"/>
        <v>0</v>
      </c>
    </row>
    <row r="16" spans="1:10" x14ac:dyDescent="0.3">
      <c r="A16" s="81"/>
      <c r="B16" s="163" t="s">
        <v>6</v>
      </c>
      <c r="C16" s="164"/>
      <c r="D16" s="164"/>
      <c r="E16" s="166"/>
      <c r="F16" s="161">
        <f>SUM(F13:F15)</f>
        <v>80</v>
      </c>
      <c r="G16" s="161">
        <f>SUM(G13:G15)</f>
        <v>0</v>
      </c>
      <c r="H16" s="161">
        <f>SUM(H13:H15)</f>
        <v>0</v>
      </c>
      <c r="I16" s="161">
        <f>SUM(I13:I15)</f>
        <v>0</v>
      </c>
      <c r="J16" s="161">
        <f>SUM(J13:J15)</f>
        <v>80</v>
      </c>
    </row>
    <row r="17" spans="1:10" x14ac:dyDescent="0.3">
      <c r="A17" s="81"/>
      <c r="B17" s="83"/>
      <c r="C17" s="83"/>
      <c r="D17" s="83"/>
      <c r="F17" s="13"/>
      <c r="G17" s="13"/>
      <c r="H17" s="13"/>
      <c r="I17" s="13"/>
      <c r="J17" s="13"/>
    </row>
    <row r="18" spans="1:10" ht="18" x14ac:dyDescent="0.35">
      <c r="A18" s="81"/>
      <c r="B18" s="92" t="s">
        <v>388</v>
      </c>
      <c r="C18" s="92"/>
      <c r="D18" s="92"/>
      <c r="F18" s="27">
        <f>+F10-F16</f>
        <v>280</v>
      </c>
      <c r="G18" s="27">
        <f>+G10-G16</f>
        <v>360</v>
      </c>
      <c r="H18" s="27">
        <f>+H10-H16</f>
        <v>360</v>
      </c>
      <c r="I18" s="27">
        <f>+I10-I16</f>
        <v>300</v>
      </c>
      <c r="J18" s="27">
        <f>+J10-J16</f>
        <v>1300</v>
      </c>
    </row>
    <row r="19" spans="1:10" ht="18" x14ac:dyDescent="0.35">
      <c r="A19" s="81"/>
      <c r="B19" s="103"/>
      <c r="C19" s="103"/>
      <c r="D19" s="103"/>
      <c r="F19" s="64"/>
      <c r="G19" s="64"/>
      <c r="H19" s="64"/>
      <c r="I19" s="64"/>
      <c r="J19" s="64"/>
    </row>
    <row r="20" spans="1:10" ht="18" x14ac:dyDescent="0.35">
      <c r="A20" s="81"/>
      <c r="B20" s="20" t="s">
        <v>351</v>
      </c>
      <c r="C20" s="83" t="s">
        <v>99</v>
      </c>
      <c r="D20" s="83"/>
      <c r="F20" s="13"/>
      <c r="G20" s="13"/>
      <c r="H20" s="13"/>
      <c r="I20" s="13"/>
      <c r="J20" s="13"/>
    </row>
    <row r="21" spans="1:10" x14ac:dyDescent="0.3">
      <c r="A21" s="81"/>
      <c r="B21" s="83"/>
      <c r="C21" s="83"/>
      <c r="D21" s="83"/>
      <c r="F21" s="13"/>
      <c r="G21" s="13"/>
      <c r="H21" s="13"/>
      <c r="I21" s="13"/>
      <c r="J21" s="13"/>
    </row>
    <row r="22" spans="1:10" x14ac:dyDescent="0.3">
      <c r="A22" s="81"/>
      <c r="B22" s="82" t="s">
        <v>2</v>
      </c>
      <c r="C22" s="83"/>
      <c r="D22" s="83"/>
      <c r="F22" s="13"/>
      <c r="G22" s="13"/>
      <c r="H22" s="13"/>
      <c r="I22" s="13"/>
      <c r="J22" s="13"/>
    </row>
    <row r="23" spans="1:10" x14ac:dyDescent="0.3">
      <c r="A23" s="81"/>
      <c r="B23" s="83" t="s">
        <v>11</v>
      </c>
      <c r="C23" s="83"/>
      <c r="D23" s="83"/>
      <c r="F23" s="84">
        <v>0</v>
      </c>
      <c r="G23" s="84">
        <v>1000</v>
      </c>
      <c r="H23" s="84">
        <v>0</v>
      </c>
      <c r="I23" s="84">
        <v>0</v>
      </c>
      <c r="J23" s="84">
        <f t="shared" ref="J23:J25" si="3">SUM(F23:I23)</f>
        <v>1000</v>
      </c>
    </row>
    <row r="24" spans="1:10" s="76" customFormat="1" x14ac:dyDescent="0.3">
      <c r="A24" s="81"/>
      <c r="B24" s="83" t="s">
        <v>27</v>
      </c>
      <c r="C24" s="83"/>
      <c r="D24" s="83"/>
      <c r="F24" s="84">
        <v>0</v>
      </c>
      <c r="G24" s="84">
        <v>1500</v>
      </c>
      <c r="H24" s="84">
        <v>0</v>
      </c>
      <c r="I24" s="84">
        <v>0</v>
      </c>
      <c r="J24" s="84">
        <f t="shared" si="3"/>
        <v>1500</v>
      </c>
    </row>
    <row r="25" spans="1:10" ht="16.2" x14ac:dyDescent="0.45">
      <c r="A25" s="81"/>
      <c r="B25" s="83" t="s">
        <v>13</v>
      </c>
      <c r="C25" s="101" t="s">
        <v>100</v>
      </c>
      <c r="D25" s="83"/>
      <c r="F25" s="51">
        <v>0</v>
      </c>
      <c r="G25" s="51">
        <v>50</v>
      </c>
      <c r="H25" s="51">
        <v>0</v>
      </c>
      <c r="I25" s="51">
        <v>0</v>
      </c>
      <c r="J25" s="51">
        <f t="shared" si="3"/>
        <v>50</v>
      </c>
    </row>
    <row r="26" spans="1:10" x14ac:dyDescent="0.3">
      <c r="A26" s="81"/>
      <c r="B26" s="163" t="s">
        <v>5</v>
      </c>
      <c r="C26" s="164"/>
      <c r="D26" s="164"/>
      <c r="E26" s="166"/>
      <c r="F26" s="161">
        <f>SUM(F23:F25)</f>
        <v>0</v>
      </c>
      <c r="G26" s="161">
        <f>SUM(G23:G25)</f>
        <v>2550</v>
      </c>
      <c r="H26" s="161">
        <f>SUM(H23:H25)</f>
        <v>0</v>
      </c>
      <c r="I26" s="161">
        <f>SUM(I23:I25)</f>
        <v>0</v>
      </c>
      <c r="J26" s="161">
        <f>SUM(J23:J25)</f>
        <v>2550</v>
      </c>
    </row>
    <row r="27" spans="1:10" x14ac:dyDescent="0.3">
      <c r="A27" s="81"/>
      <c r="B27" s="83"/>
      <c r="C27" s="83"/>
      <c r="D27" s="83"/>
      <c r="F27" s="18"/>
      <c r="G27" s="18"/>
      <c r="H27" s="18"/>
      <c r="I27" s="18"/>
      <c r="J27" s="18"/>
    </row>
    <row r="28" spans="1:10" x14ac:dyDescent="0.3">
      <c r="A28" s="81"/>
      <c r="B28" s="82" t="s">
        <v>3</v>
      </c>
      <c r="C28" s="83"/>
      <c r="D28" s="83"/>
      <c r="F28" s="13"/>
      <c r="G28" s="13"/>
      <c r="H28" s="13"/>
      <c r="I28" s="13"/>
      <c r="J28" s="13"/>
    </row>
    <row r="29" spans="1:10" x14ac:dyDescent="0.3">
      <c r="A29" s="81"/>
      <c r="B29" s="83" t="s">
        <v>10</v>
      </c>
      <c r="C29" s="52" t="s">
        <v>197</v>
      </c>
      <c r="D29" s="83"/>
      <c r="F29" s="84">
        <v>0</v>
      </c>
      <c r="G29" s="84">
        <v>2000</v>
      </c>
      <c r="H29" s="84">
        <v>0</v>
      </c>
      <c r="I29" s="84">
        <v>0</v>
      </c>
      <c r="J29" s="84">
        <f t="shared" ref="J29:J37" si="4">SUM(F29:I29)</f>
        <v>2000</v>
      </c>
    </row>
    <row r="30" spans="1:10" x14ac:dyDescent="0.3">
      <c r="A30" s="81"/>
      <c r="B30" s="83" t="s">
        <v>101</v>
      </c>
      <c r="C30" s="83" t="s">
        <v>58</v>
      </c>
      <c r="D30" s="83"/>
      <c r="F30" s="84">
        <v>0</v>
      </c>
      <c r="G30" s="84">
        <v>80</v>
      </c>
      <c r="H30" s="84">
        <v>0</v>
      </c>
      <c r="I30" s="84">
        <v>0</v>
      </c>
      <c r="J30" s="84">
        <f t="shared" si="4"/>
        <v>80</v>
      </c>
    </row>
    <row r="31" spans="1:10" x14ac:dyDescent="0.3">
      <c r="A31" s="81"/>
      <c r="B31" s="83" t="s">
        <v>102</v>
      </c>
      <c r="C31" s="22" t="s">
        <v>103</v>
      </c>
      <c r="D31" s="83"/>
      <c r="F31" s="84">
        <v>0</v>
      </c>
      <c r="G31" s="84">
        <v>112</v>
      </c>
      <c r="H31" s="84">
        <v>0</v>
      </c>
      <c r="I31" s="84">
        <v>0</v>
      </c>
      <c r="J31" s="84">
        <f t="shared" si="4"/>
        <v>112</v>
      </c>
    </row>
    <row r="32" spans="1:10" x14ac:dyDescent="0.3">
      <c r="A32" s="81"/>
      <c r="B32" s="83" t="s">
        <v>12</v>
      </c>
      <c r="C32" s="83" t="s">
        <v>58</v>
      </c>
      <c r="D32" s="83"/>
      <c r="F32" s="84">
        <v>0</v>
      </c>
      <c r="G32" s="84">
        <v>80</v>
      </c>
      <c r="H32" s="84">
        <v>0</v>
      </c>
      <c r="I32" s="84">
        <v>0</v>
      </c>
      <c r="J32" s="84">
        <f t="shared" si="4"/>
        <v>80</v>
      </c>
    </row>
    <row r="33" spans="1:10" x14ac:dyDescent="0.3">
      <c r="A33" s="81"/>
      <c r="B33" s="83" t="s">
        <v>104</v>
      </c>
      <c r="C33" s="83" t="s">
        <v>82</v>
      </c>
      <c r="D33" s="83"/>
      <c r="F33" s="84">
        <v>0</v>
      </c>
      <c r="G33" s="84">
        <v>240</v>
      </c>
      <c r="H33" s="84">
        <v>0</v>
      </c>
      <c r="I33" s="84">
        <v>0</v>
      </c>
      <c r="J33" s="84">
        <f t="shared" si="4"/>
        <v>240</v>
      </c>
    </row>
    <row r="34" spans="1:10" x14ac:dyDescent="0.3">
      <c r="A34" s="81"/>
      <c r="B34" s="101" t="s">
        <v>105</v>
      </c>
      <c r="C34" s="101" t="s">
        <v>58</v>
      </c>
      <c r="D34" s="83"/>
      <c r="F34" s="84">
        <v>0</v>
      </c>
      <c r="G34" s="84">
        <v>20</v>
      </c>
      <c r="H34" s="84">
        <v>0</v>
      </c>
      <c r="I34" s="84">
        <v>0</v>
      </c>
      <c r="J34" s="84">
        <f t="shared" si="4"/>
        <v>20</v>
      </c>
    </row>
    <row r="35" spans="1:10" x14ac:dyDescent="0.3">
      <c r="A35" s="81"/>
      <c r="B35" s="83" t="s">
        <v>106</v>
      </c>
      <c r="C35" s="83" t="s">
        <v>64</v>
      </c>
      <c r="D35" s="83"/>
      <c r="F35" s="84">
        <v>0</v>
      </c>
      <c r="G35" s="84">
        <v>63</v>
      </c>
      <c r="H35" s="84">
        <v>0</v>
      </c>
      <c r="I35" s="84">
        <v>0</v>
      </c>
      <c r="J35" s="84">
        <f t="shared" si="4"/>
        <v>63</v>
      </c>
    </row>
    <row r="36" spans="1:10" x14ac:dyDescent="0.3">
      <c r="A36" s="81"/>
      <c r="B36" s="101" t="s">
        <v>107</v>
      </c>
      <c r="C36" s="101" t="s">
        <v>108</v>
      </c>
      <c r="D36" s="83"/>
      <c r="F36" s="84">
        <v>0</v>
      </c>
      <c r="G36" s="84">
        <v>30</v>
      </c>
      <c r="H36" s="84">
        <v>0</v>
      </c>
      <c r="I36" s="84">
        <v>0</v>
      </c>
      <c r="J36" s="84">
        <f t="shared" si="4"/>
        <v>30</v>
      </c>
    </row>
    <row r="37" spans="1:10" ht="16.2" x14ac:dyDescent="0.45">
      <c r="A37" s="81"/>
      <c r="B37" s="101" t="s">
        <v>4</v>
      </c>
      <c r="C37" s="101"/>
      <c r="D37" s="83"/>
      <c r="F37" s="51">
        <v>0</v>
      </c>
      <c r="G37" s="51">
        <v>0</v>
      </c>
      <c r="H37" s="51">
        <v>0</v>
      </c>
      <c r="I37" s="51">
        <v>0</v>
      </c>
      <c r="J37" s="51">
        <f t="shared" si="4"/>
        <v>0</v>
      </c>
    </row>
    <row r="38" spans="1:10" x14ac:dyDescent="0.3">
      <c r="A38" s="81"/>
      <c r="B38" s="163" t="s">
        <v>6</v>
      </c>
      <c r="C38" s="164"/>
      <c r="D38" s="164"/>
      <c r="E38" s="166"/>
      <c r="F38" s="162">
        <f>SUM(F29:F37)</f>
        <v>0</v>
      </c>
      <c r="G38" s="162">
        <f>SUM(G29:G37)</f>
        <v>2625</v>
      </c>
      <c r="H38" s="162">
        <f>SUM(H29:H37)</f>
        <v>0</v>
      </c>
      <c r="I38" s="162">
        <f>SUM(I29:I37)</f>
        <v>0</v>
      </c>
      <c r="J38" s="162">
        <f>SUM(J29:J37)</f>
        <v>2625</v>
      </c>
    </row>
    <row r="39" spans="1:10" x14ac:dyDescent="0.3">
      <c r="A39" s="81"/>
      <c r="B39" s="83"/>
      <c r="C39" s="83"/>
      <c r="D39" s="83"/>
      <c r="F39" s="13"/>
      <c r="G39" s="13"/>
      <c r="H39" s="13"/>
      <c r="I39" s="13"/>
      <c r="J39" s="13"/>
    </row>
    <row r="40" spans="1:10" ht="18" x14ac:dyDescent="0.35">
      <c r="A40" s="81"/>
      <c r="B40" s="92" t="s">
        <v>389</v>
      </c>
      <c r="C40" s="92"/>
      <c r="D40" s="92"/>
      <c r="F40" s="27">
        <f>+F26-F38</f>
        <v>0</v>
      </c>
      <c r="G40" s="27">
        <f>+G26-G38</f>
        <v>-75</v>
      </c>
      <c r="H40" s="27">
        <f>+H26-H38</f>
        <v>0</v>
      </c>
      <c r="I40" s="27">
        <f>+I26-I38</f>
        <v>0</v>
      </c>
      <c r="J40" s="27">
        <f>+J26-J38</f>
        <v>-75</v>
      </c>
    </row>
    <row r="41" spans="1:10" x14ac:dyDescent="0.3">
      <c r="A41" s="81"/>
      <c r="B41" s="76"/>
      <c r="C41" s="76"/>
      <c r="D41" s="76"/>
    </row>
    <row r="42" spans="1:10" ht="18" x14ac:dyDescent="0.35">
      <c r="A42" s="81"/>
      <c r="B42" s="20" t="s">
        <v>409</v>
      </c>
      <c r="C42" s="21"/>
      <c r="D42" s="83"/>
      <c r="F42" s="13"/>
      <c r="G42" s="13"/>
      <c r="H42" s="13"/>
      <c r="I42" s="13"/>
      <c r="J42" s="13"/>
    </row>
    <row r="43" spans="1:10" x14ac:dyDescent="0.3">
      <c r="A43" s="81"/>
      <c r="B43" s="83"/>
      <c r="C43" s="83"/>
      <c r="D43" s="83"/>
      <c r="F43" s="13"/>
      <c r="G43" s="13"/>
      <c r="H43" s="13"/>
      <c r="I43" s="13"/>
      <c r="J43" s="13"/>
    </row>
    <row r="44" spans="1:10" x14ac:dyDescent="0.3">
      <c r="A44" s="81"/>
      <c r="B44" s="82" t="s">
        <v>2</v>
      </c>
      <c r="C44" s="83"/>
      <c r="D44" s="83"/>
      <c r="F44" s="13"/>
      <c r="G44" s="13"/>
      <c r="H44" s="13"/>
      <c r="I44" s="13"/>
      <c r="J44" s="13"/>
    </row>
    <row r="45" spans="1:10" s="76" customFormat="1" x14ac:dyDescent="0.3">
      <c r="A45" s="81"/>
      <c r="B45" s="148" t="s">
        <v>364</v>
      </c>
      <c r="C45" s="83" t="s">
        <v>365</v>
      </c>
      <c r="D45" s="83"/>
      <c r="F45" s="84">
        <v>0</v>
      </c>
      <c r="G45" s="84">
        <v>0</v>
      </c>
      <c r="H45" s="84">
        <v>100</v>
      </c>
      <c r="I45" s="84">
        <v>0</v>
      </c>
      <c r="J45" s="84">
        <f t="shared" ref="J45:J48" si="5">SUM(F45:I45)</f>
        <v>100</v>
      </c>
    </row>
    <row r="46" spans="1:10" x14ac:dyDescent="0.3">
      <c r="A46" s="81"/>
      <c r="B46" s="83" t="s">
        <v>9</v>
      </c>
      <c r="C46" s="71" t="s">
        <v>189</v>
      </c>
      <c r="D46" s="83"/>
      <c r="F46" s="84">
        <v>0</v>
      </c>
      <c r="G46" s="84">
        <v>0</v>
      </c>
      <c r="H46" s="84">
        <v>1350</v>
      </c>
      <c r="I46" s="84">
        <v>0</v>
      </c>
      <c r="J46" s="84">
        <f t="shared" si="5"/>
        <v>1350</v>
      </c>
    </row>
    <row r="47" spans="1:10" x14ac:dyDescent="0.3">
      <c r="A47" s="81"/>
      <c r="B47" s="83" t="s">
        <v>4</v>
      </c>
      <c r="C47" s="71" t="s">
        <v>97</v>
      </c>
      <c r="D47" s="83"/>
      <c r="F47" s="84">
        <v>0</v>
      </c>
      <c r="G47" s="84">
        <v>0</v>
      </c>
      <c r="H47" s="84">
        <v>50</v>
      </c>
      <c r="I47" s="84">
        <v>0</v>
      </c>
      <c r="J47" s="84">
        <f t="shared" si="5"/>
        <v>50</v>
      </c>
    </row>
    <row r="48" spans="1:10" ht="16.2" x14ac:dyDescent="0.45">
      <c r="A48" s="81"/>
      <c r="B48" s="83" t="s">
        <v>4</v>
      </c>
      <c r="C48" s="83" t="s">
        <v>198</v>
      </c>
      <c r="D48" s="83"/>
      <c r="F48" s="51">
        <v>0</v>
      </c>
      <c r="G48" s="51">
        <v>0</v>
      </c>
      <c r="H48" s="51">
        <v>450</v>
      </c>
      <c r="I48" s="51">
        <v>0</v>
      </c>
      <c r="J48" s="51">
        <f t="shared" si="5"/>
        <v>450</v>
      </c>
    </row>
    <row r="49" spans="1:10" x14ac:dyDescent="0.3">
      <c r="A49" s="81"/>
      <c r="B49" s="163" t="s">
        <v>5</v>
      </c>
      <c r="C49" s="164"/>
      <c r="D49" s="164"/>
      <c r="E49" s="166"/>
      <c r="F49" s="161">
        <f>SUM(F46:F48)</f>
        <v>0</v>
      </c>
      <c r="G49" s="161">
        <f>SUM(G46:G48)</f>
        <v>0</v>
      </c>
      <c r="H49" s="161">
        <f>SUM(H46:H48)</f>
        <v>1850</v>
      </c>
      <c r="I49" s="161">
        <f>SUM(I46:I48)</f>
        <v>0</v>
      </c>
      <c r="J49" s="161">
        <f>SUM(J46:J48)</f>
        <v>1850</v>
      </c>
    </row>
    <row r="50" spans="1:10" x14ac:dyDescent="0.3">
      <c r="A50" s="81"/>
      <c r="B50" s="83"/>
      <c r="C50" s="83"/>
      <c r="D50" s="83"/>
      <c r="F50" s="18"/>
      <c r="G50" s="18"/>
      <c r="H50" s="18"/>
      <c r="I50" s="18"/>
      <c r="J50" s="18"/>
    </row>
    <row r="51" spans="1:10" x14ac:dyDescent="0.3">
      <c r="A51" s="81"/>
      <c r="B51" s="82" t="s">
        <v>3</v>
      </c>
      <c r="C51" s="83"/>
      <c r="D51" s="83"/>
      <c r="F51" s="13"/>
      <c r="G51" s="13"/>
      <c r="H51" s="13"/>
      <c r="I51" s="13"/>
      <c r="J51" s="13"/>
    </row>
    <row r="52" spans="1:10" x14ac:dyDescent="0.3">
      <c r="A52" s="81"/>
      <c r="B52" s="83" t="s">
        <v>112</v>
      </c>
      <c r="C52" s="83"/>
      <c r="D52" s="83"/>
      <c r="F52" s="84">
        <v>0</v>
      </c>
      <c r="G52" s="84">
        <v>0</v>
      </c>
      <c r="H52" s="84">
        <v>200</v>
      </c>
      <c r="I52" s="84">
        <v>0</v>
      </c>
      <c r="J52" s="84">
        <f t="shared" ref="J52:J59" si="6">SUM(F52:I52)</f>
        <v>200</v>
      </c>
    </row>
    <row r="53" spans="1:10" x14ac:dyDescent="0.3">
      <c r="A53" s="81"/>
      <c r="B53" s="83" t="s">
        <v>366</v>
      </c>
      <c r="C53" s="83"/>
      <c r="D53" s="83"/>
      <c r="F53" s="84">
        <v>0</v>
      </c>
      <c r="G53" s="84">
        <v>0</v>
      </c>
      <c r="H53" s="84">
        <v>250</v>
      </c>
      <c r="I53" s="84">
        <v>0</v>
      </c>
      <c r="J53" s="84">
        <f t="shared" si="6"/>
        <v>250</v>
      </c>
    </row>
    <row r="54" spans="1:10" x14ac:dyDescent="0.3">
      <c r="A54" s="81"/>
      <c r="B54" s="83" t="s">
        <v>190</v>
      </c>
      <c r="C54" s="83" t="s">
        <v>58</v>
      </c>
      <c r="D54" s="83"/>
      <c r="F54" s="84">
        <v>0</v>
      </c>
      <c r="G54" s="84">
        <v>0</v>
      </c>
      <c r="H54" s="84">
        <v>80</v>
      </c>
      <c r="I54" s="84">
        <v>0</v>
      </c>
      <c r="J54" s="84">
        <f t="shared" si="6"/>
        <v>80</v>
      </c>
    </row>
    <row r="55" spans="1:10" x14ac:dyDescent="0.3">
      <c r="A55" s="81"/>
      <c r="B55" s="83" t="s">
        <v>109</v>
      </c>
      <c r="C55" s="83" t="s">
        <v>82</v>
      </c>
      <c r="D55" s="83"/>
      <c r="F55" s="84">
        <v>0</v>
      </c>
      <c r="G55" s="84">
        <v>0</v>
      </c>
      <c r="H55" s="84">
        <v>300</v>
      </c>
      <c r="I55" s="84">
        <v>0</v>
      </c>
      <c r="J55" s="84">
        <f t="shared" si="6"/>
        <v>300</v>
      </c>
    </row>
    <row r="56" spans="1:10" x14ac:dyDescent="0.3">
      <c r="A56" s="81"/>
      <c r="B56" s="101" t="s">
        <v>105</v>
      </c>
      <c r="C56" s="101" t="s">
        <v>58</v>
      </c>
      <c r="D56" s="83"/>
      <c r="F56" s="84">
        <v>0</v>
      </c>
      <c r="G56" s="84">
        <v>0</v>
      </c>
      <c r="H56" s="84">
        <v>20</v>
      </c>
      <c r="I56" s="84">
        <v>0</v>
      </c>
      <c r="J56" s="84">
        <f t="shared" si="6"/>
        <v>20</v>
      </c>
    </row>
    <row r="57" spans="1:10" x14ac:dyDescent="0.3">
      <c r="A57" s="81"/>
      <c r="B57" s="83" t="s">
        <v>106</v>
      </c>
      <c r="C57" s="83" t="s">
        <v>64</v>
      </c>
      <c r="D57" s="83"/>
      <c r="F57" s="84">
        <v>0</v>
      </c>
      <c r="G57" s="84">
        <v>0</v>
      </c>
      <c r="H57" s="84">
        <v>70</v>
      </c>
      <c r="I57" s="84">
        <v>0</v>
      </c>
      <c r="J57" s="84">
        <f t="shared" si="6"/>
        <v>70</v>
      </c>
    </row>
    <row r="58" spans="1:10" s="76" customFormat="1" x14ac:dyDescent="0.3">
      <c r="A58" s="81"/>
      <c r="B58" s="83" t="s">
        <v>342</v>
      </c>
      <c r="C58" s="83" t="s">
        <v>367</v>
      </c>
      <c r="D58" s="83"/>
      <c r="F58" s="84">
        <v>0</v>
      </c>
      <c r="G58" s="84">
        <v>0</v>
      </c>
      <c r="H58" s="84">
        <v>225</v>
      </c>
      <c r="I58" s="84">
        <v>0</v>
      </c>
      <c r="J58" s="84">
        <f t="shared" si="6"/>
        <v>225</v>
      </c>
    </row>
    <row r="59" spans="1:10" ht="16.2" x14ac:dyDescent="0.45">
      <c r="A59" s="81"/>
      <c r="B59" s="83" t="s">
        <v>4</v>
      </c>
      <c r="C59" s="83"/>
      <c r="D59" s="83"/>
      <c r="F59" s="51">
        <v>0</v>
      </c>
      <c r="G59" s="51">
        <v>0</v>
      </c>
      <c r="H59" s="51">
        <v>0</v>
      </c>
      <c r="I59" s="51">
        <v>0</v>
      </c>
      <c r="J59" s="51">
        <f t="shared" si="6"/>
        <v>0</v>
      </c>
    </row>
    <row r="60" spans="1:10" x14ac:dyDescent="0.3">
      <c r="A60" s="81"/>
      <c r="B60" s="163" t="s">
        <v>6</v>
      </c>
      <c r="C60" s="164"/>
      <c r="D60" s="164"/>
      <c r="E60" s="166"/>
      <c r="F60" s="162">
        <f>SUM(F52:F59)</f>
        <v>0</v>
      </c>
      <c r="G60" s="162">
        <f>SUM(G52:G59)</f>
        <v>0</v>
      </c>
      <c r="H60" s="162">
        <f>SUM(H52:H59)</f>
        <v>1145</v>
      </c>
      <c r="I60" s="162">
        <f>SUM(I52:I59)</f>
        <v>0</v>
      </c>
      <c r="J60" s="162">
        <f>SUM(J52:J59)</f>
        <v>1145</v>
      </c>
    </row>
    <row r="61" spans="1:10" x14ac:dyDescent="0.3">
      <c r="A61" s="81"/>
      <c r="B61" s="83"/>
      <c r="C61" s="83"/>
      <c r="D61" s="83"/>
      <c r="F61" s="13"/>
      <c r="G61" s="13"/>
      <c r="H61" s="13"/>
      <c r="I61" s="13"/>
      <c r="J61" s="13"/>
    </row>
    <row r="62" spans="1:10" ht="18" x14ac:dyDescent="0.35">
      <c r="A62" s="81"/>
      <c r="B62" s="92" t="s">
        <v>410</v>
      </c>
      <c r="C62" s="92"/>
      <c r="D62" s="92"/>
      <c r="F62" s="27">
        <f>F49-F60</f>
        <v>0</v>
      </c>
      <c r="G62" s="27">
        <f>G49-G60</f>
        <v>0</v>
      </c>
      <c r="H62" s="27">
        <f>H49-H60</f>
        <v>705</v>
      </c>
      <c r="I62" s="27">
        <f>I49-I60</f>
        <v>0</v>
      </c>
      <c r="J62" s="27">
        <f>J49-J60</f>
        <v>705</v>
      </c>
    </row>
    <row r="63" spans="1:10" x14ac:dyDescent="0.3">
      <c r="A63" s="81"/>
      <c r="B63" s="76"/>
      <c r="C63" s="76"/>
      <c r="D63" s="76"/>
    </row>
    <row r="64" spans="1:10" ht="18" x14ac:dyDescent="0.35">
      <c r="A64" s="81"/>
      <c r="B64" s="70" t="s">
        <v>352</v>
      </c>
      <c r="C64" s="100"/>
      <c r="D64" s="83"/>
      <c r="F64" s="13"/>
      <c r="G64" s="13"/>
      <c r="H64" s="13"/>
      <c r="I64" s="13"/>
      <c r="J64" s="13"/>
    </row>
    <row r="65" spans="1:10" x14ac:dyDescent="0.3">
      <c r="A65" s="81"/>
      <c r="B65" s="83"/>
      <c r="C65" s="83"/>
      <c r="D65" s="83"/>
      <c r="F65" s="13"/>
      <c r="G65" s="13"/>
      <c r="H65" s="13"/>
      <c r="I65" s="13"/>
      <c r="J65" s="13"/>
    </row>
    <row r="66" spans="1:10" x14ac:dyDescent="0.3">
      <c r="A66" s="81"/>
      <c r="B66" s="82" t="s">
        <v>2</v>
      </c>
      <c r="C66" s="83"/>
      <c r="D66" s="83"/>
      <c r="F66" s="13"/>
      <c r="G66" s="13"/>
      <c r="H66" s="13"/>
      <c r="I66" s="13"/>
      <c r="J66" s="13"/>
    </row>
    <row r="67" spans="1:10" x14ac:dyDescent="0.3">
      <c r="A67" s="81"/>
      <c r="B67" s="83" t="s">
        <v>9</v>
      </c>
      <c r="C67" s="83" t="s">
        <v>191</v>
      </c>
      <c r="D67" s="83"/>
      <c r="F67" s="84">
        <v>0</v>
      </c>
      <c r="G67" s="84">
        <v>0</v>
      </c>
      <c r="H67" s="84">
        <v>400</v>
      </c>
      <c r="I67" s="84">
        <v>0</v>
      </c>
      <c r="J67" s="84">
        <f t="shared" ref="J67:J68" si="7">SUM(F67:I67)</f>
        <v>400</v>
      </c>
    </row>
    <row r="68" spans="1:10" ht="16.2" x14ac:dyDescent="0.45">
      <c r="A68" s="81"/>
      <c r="B68" s="83" t="s">
        <v>4</v>
      </c>
      <c r="C68" s="83"/>
      <c r="D68" s="83"/>
      <c r="F68" s="51">
        <v>0</v>
      </c>
      <c r="G68" s="51">
        <v>0</v>
      </c>
      <c r="H68" s="51">
        <v>0</v>
      </c>
      <c r="I68" s="51">
        <v>0</v>
      </c>
      <c r="J68" s="51">
        <f t="shared" si="7"/>
        <v>0</v>
      </c>
    </row>
    <row r="69" spans="1:10" x14ac:dyDescent="0.3">
      <c r="A69" s="81"/>
      <c r="B69" s="163" t="s">
        <v>5</v>
      </c>
      <c r="C69" s="164"/>
      <c r="D69" s="164"/>
      <c r="E69" s="166"/>
      <c r="F69" s="161">
        <f>SUM(F67:F68)</f>
        <v>0</v>
      </c>
      <c r="G69" s="161">
        <f>SUM(G67:G68)</f>
        <v>0</v>
      </c>
      <c r="H69" s="161">
        <f>SUM(H67:H68)</f>
        <v>400</v>
      </c>
      <c r="I69" s="161">
        <f>SUM(I67:I68)</f>
        <v>0</v>
      </c>
      <c r="J69" s="161">
        <f>SUM(J67:J68)</f>
        <v>400</v>
      </c>
    </row>
    <row r="70" spans="1:10" x14ac:dyDescent="0.3">
      <c r="A70" s="81"/>
      <c r="B70" s="83"/>
      <c r="C70" s="83"/>
      <c r="D70" s="83"/>
      <c r="F70" s="18"/>
      <c r="G70" s="18"/>
      <c r="H70" s="18"/>
      <c r="I70" s="18"/>
      <c r="J70" s="18"/>
    </row>
    <row r="71" spans="1:10" x14ac:dyDescent="0.3">
      <c r="A71" s="81"/>
      <c r="B71" s="82" t="s">
        <v>3</v>
      </c>
      <c r="C71" s="83"/>
      <c r="D71" s="83"/>
      <c r="F71" s="13"/>
      <c r="G71" s="13"/>
      <c r="H71" s="13"/>
      <c r="I71" s="13"/>
      <c r="J71" s="13"/>
    </row>
    <row r="72" spans="1:10" x14ac:dyDescent="0.3">
      <c r="A72" s="81"/>
      <c r="B72" s="83" t="s">
        <v>192</v>
      </c>
      <c r="C72" s="83"/>
      <c r="D72" s="83"/>
      <c r="F72" s="84">
        <v>0</v>
      </c>
      <c r="G72" s="84">
        <v>0</v>
      </c>
      <c r="H72" s="84">
        <v>50</v>
      </c>
      <c r="I72" s="84">
        <v>0</v>
      </c>
      <c r="J72" s="84">
        <f t="shared" ref="J72:J77" si="8">SUM(F72:I72)</f>
        <v>50</v>
      </c>
    </row>
    <row r="73" spans="1:10" x14ac:dyDescent="0.3">
      <c r="A73" s="81"/>
      <c r="B73" s="83" t="s">
        <v>193</v>
      </c>
      <c r="C73" s="83"/>
      <c r="D73" s="83"/>
      <c r="F73" s="84">
        <v>0</v>
      </c>
      <c r="G73" s="84">
        <v>0</v>
      </c>
      <c r="H73" s="84">
        <v>100</v>
      </c>
      <c r="I73" s="84">
        <v>0</v>
      </c>
      <c r="J73" s="84">
        <f t="shared" si="8"/>
        <v>100</v>
      </c>
    </row>
    <row r="74" spans="1:10" x14ac:dyDescent="0.3">
      <c r="A74" s="81"/>
      <c r="B74" s="83" t="s">
        <v>89</v>
      </c>
      <c r="C74" s="83" t="s">
        <v>58</v>
      </c>
      <c r="D74" s="83"/>
      <c r="F74" s="84">
        <v>0</v>
      </c>
      <c r="G74" s="84">
        <v>0</v>
      </c>
      <c r="H74" s="84">
        <v>80</v>
      </c>
      <c r="I74" s="84">
        <v>0</v>
      </c>
      <c r="J74" s="84">
        <f t="shared" si="8"/>
        <v>80</v>
      </c>
    </row>
    <row r="75" spans="1:10" x14ac:dyDescent="0.3">
      <c r="A75" s="81"/>
      <c r="B75" s="83" t="s">
        <v>90</v>
      </c>
      <c r="C75" s="83" t="s">
        <v>91</v>
      </c>
      <c r="D75" s="83"/>
      <c r="F75" s="84">
        <v>0</v>
      </c>
      <c r="G75" s="84">
        <v>0</v>
      </c>
      <c r="H75" s="84">
        <v>45</v>
      </c>
      <c r="I75" s="84">
        <v>0</v>
      </c>
      <c r="J75" s="84">
        <f t="shared" si="8"/>
        <v>45</v>
      </c>
    </row>
    <row r="76" spans="1:10" x14ac:dyDescent="0.3">
      <c r="A76" s="81"/>
      <c r="B76" s="83" t="s">
        <v>110</v>
      </c>
      <c r="C76" s="83" t="s">
        <v>82</v>
      </c>
      <c r="D76" s="83"/>
      <c r="F76" s="84">
        <v>0</v>
      </c>
      <c r="G76" s="84">
        <v>0</v>
      </c>
      <c r="H76" s="84">
        <v>40</v>
      </c>
      <c r="I76" s="84">
        <v>0</v>
      </c>
      <c r="J76" s="84">
        <f t="shared" si="8"/>
        <v>40</v>
      </c>
    </row>
    <row r="77" spans="1:10" ht="16.2" x14ac:dyDescent="0.45">
      <c r="A77" s="81"/>
      <c r="B77" s="83" t="s">
        <v>4</v>
      </c>
      <c r="C77" s="83"/>
      <c r="D77" s="83"/>
      <c r="F77" s="51">
        <v>0</v>
      </c>
      <c r="G77" s="51">
        <v>0</v>
      </c>
      <c r="H77" s="51">
        <v>0</v>
      </c>
      <c r="I77" s="51">
        <v>0</v>
      </c>
      <c r="J77" s="51">
        <f t="shared" si="8"/>
        <v>0</v>
      </c>
    </row>
    <row r="78" spans="1:10" x14ac:dyDescent="0.3">
      <c r="A78" s="81"/>
      <c r="B78" s="163" t="s">
        <v>6</v>
      </c>
      <c r="C78" s="164"/>
      <c r="D78" s="164"/>
      <c r="E78" s="166"/>
      <c r="F78" s="161">
        <f>SUM(F72:F77)</f>
        <v>0</v>
      </c>
      <c r="G78" s="161">
        <f>SUM(G72:G77)</f>
        <v>0</v>
      </c>
      <c r="H78" s="161">
        <f>SUM(H72:H77)</f>
        <v>315</v>
      </c>
      <c r="I78" s="161">
        <f>SUM(I72:I77)</f>
        <v>0</v>
      </c>
      <c r="J78" s="161">
        <f>SUM(J72:J77)</f>
        <v>315</v>
      </c>
    </row>
    <row r="79" spans="1:10" x14ac:dyDescent="0.3">
      <c r="A79" s="81"/>
      <c r="B79" s="83"/>
      <c r="C79" s="83"/>
      <c r="D79" s="83"/>
      <c r="F79" s="13"/>
      <c r="G79" s="13"/>
      <c r="H79" s="13"/>
      <c r="I79" s="13"/>
      <c r="J79" s="13"/>
    </row>
    <row r="80" spans="1:10" ht="18" x14ac:dyDescent="0.35">
      <c r="A80" s="81"/>
      <c r="B80" s="92" t="s">
        <v>353</v>
      </c>
      <c r="C80" s="92"/>
      <c r="D80" s="92"/>
      <c r="F80" s="27">
        <f>+F69-F78</f>
        <v>0</v>
      </c>
      <c r="G80" s="27">
        <f>+G69-G78</f>
        <v>0</v>
      </c>
      <c r="H80" s="27">
        <f>+H69-H78</f>
        <v>85</v>
      </c>
      <c r="I80" s="27">
        <f>+I69-I78</f>
        <v>0</v>
      </c>
      <c r="J80" s="27">
        <f>+J69-J78</f>
        <v>85</v>
      </c>
    </row>
    <row r="81" spans="1:10" x14ac:dyDescent="0.3">
      <c r="A81" s="81"/>
      <c r="B81" s="76"/>
      <c r="C81" s="76"/>
      <c r="D81" s="76"/>
    </row>
    <row r="82" spans="1:10" ht="18" x14ac:dyDescent="0.35">
      <c r="A82" s="81"/>
      <c r="B82" s="20" t="s">
        <v>359</v>
      </c>
      <c r="C82" s="23"/>
      <c r="D82" s="83"/>
      <c r="F82" s="13"/>
      <c r="G82" s="13"/>
      <c r="H82" s="13"/>
      <c r="I82" s="13"/>
      <c r="J82" s="13"/>
    </row>
    <row r="83" spans="1:10" x14ac:dyDescent="0.3">
      <c r="A83" s="81"/>
      <c r="B83" s="83"/>
      <c r="C83" s="83"/>
      <c r="D83" s="83"/>
      <c r="F83" s="13"/>
      <c r="G83" s="13"/>
      <c r="H83" s="13"/>
      <c r="I83" s="13"/>
      <c r="J83" s="13"/>
    </row>
    <row r="84" spans="1:10" x14ac:dyDescent="0.3">
      <c r="A84" s="81"/>
      <c r="B84" s="82" t="s">
        <v>2</v>
      </c>
      <c r="C84" s="83"/>
      <c r="D84" s="83"/>
      <c r="F84" s="13"/>
      <c r="G84" s="13"/>
      <c r="H84" s="13"/>
      <c r="I84" s="13"/>
      <c r="J84" s="13"/>
    </row>
    <row r="85" spans="1:10" s="76" customFormat="1" x14ac:dyDescent="0.3">
      <c r="A85" s="81"/>
      <c r="B85" s="148" t="s">
        <v>362</v>
      </c>
      <c r="C85" s="83" t="s">
        <v>356</v>
      </c>
      <c r="D85" s="83"/>
      <c r="F85" s="84">
        <v>0</v>
      </c>
      <c r="G85" s="84">
        <v>600</v>
      </c>
      <c r="H85" s="84">
        <v>600</v>
      </c>
      <c r="I85" s="84">
        <v>600</v>
      </c>
      <c r="J85" s="84">
        <f t="shared" ref="J85:J87" si="9">SUM(F85:I85)</f>
        <v>1800</v>
      </c>
    </row>
    <row r="86" spans="1:10" ht="14.25" customHeight="1" x14ac:dyDescent="0.3">
      <c r="A86" s="81"/>
      <c r="B86" s="83" t="s">
        <v>355</v>
      </c>
      <c r="C86" s="83" t="s">
        <v>357</v>
      </c>
      <c r="D86" s="83"/>
      <c r="F86" s="84">
        <v>0</v>
      </c>
      <c r="G86" s="84">
        <v>1500</v>
      </c>
      <c r="H86" s="84">
        <v>1500</v>
      </c>
      <c r="I86" s="84">
        <v>1500</v>
      </c>
      <c r="J86" s="84">
        <f t="shared" si="9"/>
        <v>4500</v>
      </c>
    </row>
    <row r="87" spans="1:10" s="76" customFormat="1" ht="14.25" customHeight="1" x14ac:dyDescent="0.3">
      <c r="A87" s="81"/>
      <c r="B87" s="83" t="s">
        <v>354</v>
      </c>
      <c r="C87" s="83" t="s">
        <v>358</v>
      </c>
      <c r="D87" s="83"/>
      <c r="F87" s="84">
        <v>0</v>
      </c>
      <c r="G87" s="84">
        <v>150</v>
      </c>
      <c r="H87" s="84">
        <v>150</v>
      </c>
      <c r="I87" s="84">
        <v>150</v>
      </c>
      <c r="J87" s="84">
        <f t="shared" si="9"/>
        <v>450</v>
      </c>
    </row>
    <row r="88" spans="1:10" x14ac:dyDescent="0.3">
      <c r="A88" s="81"/>
      <c r="B88" s="163" t="s">
        <v>5</v>
      </c>
      <c r="C88" s="164"/>
      <c r="D88" s="164"/>
      <c r="E88" s="166"/>
      <c r="F88" s="161">
        <f>SUM(F86:F86)</f>
        <v>0</v>
      </c>
      <c r="G88" s="161">
        <f>SUM(G85:G86)</f>
        <v>2100</v>
      </c>
      <c r="H88" s="161">
        <f>SUM(H85:H86)</f>
        <v>2100</v>
      </c>
      <c r="I88" s="161">
        <f>SUM(I85:I86)</f>
        <v>2100</v>
      </c>
      <c r="J88" s="161">
        <f>SUM(J85:J86)</f>
        <v>6300</v>
      </c>
    </row>
    <row r="89" spans="1:10" x14ac:dyDescent="0.3">
      <c r="A89" s="81"/>
      <c r="B89" s="83"/>
      <c r="C89" s="83"/>
      <c r="D89" s="83"/>
      <c r="F89" s="18"/>
      <c r="G89" s="18"/>
      <c r="H89" s="18"/>
      <c r="I89" s="18"/>
      <c r="J89" s="18"/>
    </row>
    <row r="90" spans="1:10" x14ac:dyDescent="0.3">
      <c r="A90" s="81"/>
      <c r="B90" s="82" t="s">
        <v>3</v>
      </c>
      <c r="C90" s="83"/>
      <c r="D90" s="83"/>
      <c r="F90" s="13"/>
      <c r="G90" s="13"/>
      <c r="H90" s="13"/>
      <c r="I90" s="13"/>
      <c r="J90" s="13"/>
    </row>
    <row r="91" spans="1:10" x14ac:dyDescent="0.3">
      <c r="A91" s="81"/>
      <c r="B91" s="83" t="s">
        <v>361</v>
      </c>
      <c r="C91" s="83"/>
      <c r="D91" s="83"/>
      <c r="F91" s="84">
        <v>0</v>
      </c>
      <c r="G91" s="84">
        <v>1500</v>
      </c>
      <c r="H91" s="84">
        <v>1500</v>
      </c>
      <c r="I91" s="84">
        <v>1500</v>
      </c>
      <c r="J91" s="84">
        <f t="shared" ref="J91:J97" si="10">SUM(F91:I91)</f>
        <v>4500</v>
      </c>
    </row>
    <row r="92" spans="1:10" x14ac:dyDescent="0.3">
      <c r="A92" s="81"/>
      <c r="B92" s="83" t="s">
        <v>7</v>
      </c>
      <c r="C92" s="83" t="s">
        <v>14</v>
      </c>
      <c r="D92" s="83"/>
      <c r="F92" s="84">
        <v>0</v>
      </c>
      <c r="G92" s="84">
        <v>200</v>
      </c>
      <c r="H92" s="84">
        <v>200</v>
      </c>
      <c r="I92" s="84">
        <v>200</v>
      </c>
      <c r="J92" s="84">
        <f t="shared" si="10"/>
        <v>600</v>
      </c>
    </row>
    <row r="93" spans="1:10" x14ac:dyDescent="0.3">
      <c r="A93" s="81"/>
      <c r="B93" s="83" t="s">
        <v>98</v>
      </c>
      <c r="C93" s="83" t="s">
        <v>58</v>
      </c>
      <c r="D93" s="83"/>
      <c r="F93" s="84">
        <v>0</v>
      </c>
      <c r="G93" s="84">
        <v>80</v>
      </c>
      <c r="H93" s="84">
        <v>80</v>
      </c>
      <c r="I93" s="84">
        <v>80</v>
      </c>
      <c r="J93" s="84">
        <f t="shared" si="10"/>
        <v>240</v>
      </c>
    </row>
    <row r="94" spans="1:10" x14ac:dyDescent="0.3">
      <c r="A94" s="81"/>
      <c r="B94" s="83" t="s">
        <v>111</v>
      </c>
      <c r="C94" s="83" t="s">
        <v>82</v>
      </c>
      <c r="D94" s="83"/>
      <c r="F94" s="84">
        <v>0</v>
      </c>
      <c r="G94" s="84">
        <v>200</v>
      </c>
      <c r="H94" s="84">
        <v>200</v>
      </c>
      <c r="I94" s="84">
        <v>200</v>
      </c>
      <c r="J94" s="84">
        <f t="shared" si="10"/>
        <v>600</v>
      </c>
    </row>
    <row r="95" spans="1:10" x14ac:dyDescent="0.3">
      <c r="A95" s="81"/>
      <c r="B95" s="83" t="s">
        <v>71</v>
      </c>
      <c r="C95" s="83" t="s">
        <v>81</v>
      </c>
      <c r="D95" s="83"/>
      <c r="F95" s="84">
        <v>0</v>
      </c>
      <c r="G95" s="84">
        <v>20</v>
      </c>
      <c r="H95" s="84">
        <v>20</v>
      </c>
      <c r="I95" s="84">
        <v>20</v>
      </c>
      <c r="J95" s="84">
        <f t="shared" si="10"/>
        <v>60</v>
      </c>
    </row>
    <row r="96" spans="1:10" x14ac:dyDescent="0.3">
      <c r="A96" s="81"/>
      <c r="B96" s="83" t="s">
        <v>95</v>
      </c>
      <c r="C96" s="83" t="s">
        <v>64</v>
      </c>
      <c r="D96" s="83"/>
      <c r="F96" s="84">
        <v>0</v>
      </c>
      <c r="G96" s="84">
        <v>70</v>
      </c>
      <c r="H96" s="84">
        <v>70</v>
      </c>
      <c r="I96" s="84">
        <v>70</v>
      </c>
      <c r="J96" s="84">
        <f t="shared" si="10"/>
        <v>210</v>
      </c>
    </row>
    <row r="97" spans="1:10" ht="16.2" x14ac:dyDescent="0.45">
      <c r="A97" s="81"/>
      <c r="B97" s="83" t="s">
        <v>4</v>
      </c>
      <c r="C97" s="83"/>
      <c r="D97" s="83"/>
      <c r="F97" s="51">
        <v>0</v>
      </c>
      <c r="G97" s="51">
        <v>0</v>
      </c>
      <c r="H97" s="51">
        <v>0</v>
      </c>
      <c r="I97" s="51">
        <v>0</v>
      </c>
      <c r="J97" s="51">
        <f t="shared" si="10"/>
        <v>0</v>
      </c>
    </row>
    <row r="98" spans="1:10" x14ac:dyDescent="0.3">
      <c r="A98" s="81"/>
      <c r="B98" s="163" t="s">
        <v>6</v>
      </c>
      <c r="C98" s="164"/>
      <c r="D98" s="164"/>
      <c r="E98" s="166"/>
      <c r="F98" s="162">
        <f>SUM(F91:F97)</f>
        <v>0</v>
      </c>
      <c r="G98" s="162">
        <f>SUM(G91:G97)</f>
        <v>2070</v>
      </c>
      <c r="H98" s="162">
        <f>SUM(H91:H97)</f>
        <v>2070</v>
      </c>
      <c r="I98" s="162">
        <f>SUM(I91:I97)</f>
        <v>2070</v>
      </c>
      <c r="J98" s="162">
        <f>SUM(J91:J97)</f>
        <v>6210</v>
      </c>
    </row>
    <row r="99" spans="1:10" x14ac:dyDescent="0.3">
      <c r="A99" s="81"/>
      <c r="B99" s="83"/>
      <c r="C99" s="83"/>
      <c r="D99" s="83"/>
      <c r="F99" s="13"/>
      <c r="G99" s="13"/>
      <c r="H99" s="13"/>
      <c r="I99" s="13"/>
      <c r="J99" s="13"/>
    </row>
    <row r="100" spans="1:10" ht="18" x14ac:dyDescent="0.35">
      <c r="A100" s="81"/>
      <c r="B100" s="92" t="s">
        <v>360</v>
      </c>
      <c r="C100" s="92"/>
      <c r="D100" s="92"/>
      <c r="F100" s="27">
        <f>+F88-F98</f>
        <v>0</v>
      </c>
      <c r="G100" s="27">
        <f>+G88-G98</f>
        <v>30</v>
      </c>
      <c r="H100" s="27">
        <f>+H88-H98</f>
        <v>30</v>
      </c>
      <c r="I100" s="27">
        <f>+I88-I98</f>
        <v>30</v>
      </c>
      <c r="J100" s="27">
        <f>+J88-J98</f>
        <v>90</v>
      </c>
    </row>
    <row r="101" spans="1:10" x14ac:dyDescent="0.3">
      <c r="A101" s="81"/>
      <c r="B101" s="76"/>
      <c r="C101" s="76"/>
      <c r="D101" s="76"/>
    </row>
    <row r="102" spans="1:10" ht="18" x14ac:dyDescent="0.35">
      <c r="A102" s="81"/>
      <c r="B102" s="20" t="s">
        <v>30</v>
      </c>
      <c r="C102" s="100"/>
      <c r="D102" s="83"/>
      <c r="F102" s="13"/>
      <c r="G102" s="13"/>
      <c r="H102" s="13"/>
      <c r="I102" s="13"/>
      <c r="J102" s="13"/>
    </row>
    <row r="103" spans="1:10" x14ac:dyDescent="0.3">
      <c r="A103" s="81"/>
      <c r="B103" s="83"/>
      <c r="C103" s="83"/>
      <c r="D103" s="83"/>
      <c r="F103" s="13"/>
      <c r="G103" s="13"/>
      <c r="H103" s="13"/>
      <c r="I103" s="13"/>
      <c r="J103" s="13"/>
    </row>
    <row r="104" spans="1:10" x14ac:dyDescent="0.3">
      <c r="A104" s="81"/>
      <c r="B104" s="82" t="s">
        <v>2</v>
      </c>
      <c r="C104" s="83"/>
      <c r="D104" s="83"/>
      <c r="F104" s="13"/>
      <c r="G104" s="13"/>
      <c r="H104" s="13"/>
      <c r="I104" s="13"/>
      <c r="J104" s="13"/>
    </row>
    <row r="105" spans="1:10" x14ac:dyDescent="0.3">
      <c r="A105" s="81"/>
      <c r="B105" s="83" t="s">
        <v>9</v>
      </c>
      <c r="C105" s="83" t="s">
        <v>199</v>
      </c>
      <c r="D105" s="83"/>
      <c r="F105" s="84">
        <v>0</v>
      </c>
      <c r="G105" s="84">
        <v>0</v>
      </c>
      <c r="H105" s="84">
        <v>0</v>
      </c>
      <c r="I105" s="84">
        <v>2000</v>
      </c>
      <c r="J105" s="84">
        <f t="shared" ref="J105:J106" si="11">SUM(F105:I105)</f>
        <v>2000</v>
      </c>
    </row>
    <row r="106" spans="1:10" ht="16.2" x14ac:dyDescent="0.45">
      <c r="A106" s="81"/>
      <c r="B106" s="83" t="s">
        <v>4</v>
      </c>
      <c r="C106" s="83" t="s">
        <v>200</v>
      </c>
      <c r="D106" s="83"/>
      <c r="F106" s="51">
        <v>0</v>
      </c>
      <c r="G106" s="51">
        <v>0</v>
      </c>
      <c r="H106" s="51">
        <v>0</v>
      </c>
      <c r="I106" s="51">
        <v>1800</v>
      </c>
      <c r="J106" s="51">
        <f t="shared" si="11"/>
        <v>1800</v>
      </c>
    </row>
    <row r="107" spans="1:10" x14ac:dyDescent="0.3">
      <c r="A107" s="81"/>
      <c r="B107" s="163" t="s">
        <v>5</v>
      </c>
      <c r="C107" s="164"/>
      <c r="D107" s="164"/>
      <c r="E107" s="166"/>
      <c r="F107" s="161">
        <f>SUM(F105:F106)</f>
        <v>0</v>
      </c>
      <c r="G107" s="161">
        <f>SUM(G105:G106)</f>
        <v>0</v>
      </c>
      <c r="H107" s="161">
        <f>SUM(H105:H106)</f>
        <v>0</v>
      </c>
      <c r="I107" s="161">
        <f>SUM(I105:I106)</f>
        <v>3800</v>
      </c>
      <c r="J107" s="161">
        <f>SUM(J105:J106)</f>
        <v>3800</v>
      </c>
    </row>
    <row r="108" spans="1:10" x14ac:dyDescent="0.3">
      <c r="A108" s="81"/>
      <c r="B108" s="83"/>
      <c r="C108" s="83"/>
      <c r="D108" s="83"/>
      <c r="F108" s="18"/>
      <c r="G108" s="18"/>
      <c r="H108" s="18"/>
      <c r="I108" s="18"/>
      <c r="J108" s="18"/>
    </row>
    <row r="109" spans="1:10" x14ac:dyDescent="0.3">
      <c r="A109" s="81"/>
      <c r="B109" s="82" t="s">
        <v>3</v>
      </c>
      <c r="C109" s="83"/>
      <c r="D109" s="83"/>
      <c r="F109" s="13"/>
      <c r="G109" s="13"/>
      <c r="H109" s="13"/>
      <c r="I109" s="13"/>
      <c r="J109" s="13"/>
    </row>
    <row r="110" spans="1:10" x14ac:dyDescent="0.3">
      <c r="A110" s="81"/>
      <c r="B110" s="83" t="s">
        <v>201</v>
      </c>
      <c r="C110" s="83"/>
      <c r="D110" s="83"/>
      <c r="F110" s="84">
        <v>0</v>
      </c>
      <c r="G110" s="84">
        <v>0</v>
      </c>
      <c r="H110" s="84">
        <v>0</v>
      </c>
      <c r="I110" s="84">
        <v>600</v>
      </c>
      <c r="J110" s="84">
        <f t="shared" ref="J110:J117" si="12">SUM(F110:I110)</f>
        <v>600</v>
      </c>
    </row>
    <row r="111" spans="1:10" x14ac:dyDescent="0.3">
      <c r="A111" s="81"/>
      <c r="B111" s="83" t="s">
        <v>194</v>
      </c>
      <c r="C111" s="83" t="s">
        <v>14</v>
      </c>
      <c r="D111" s="83"/>
      <c r="F111" s="84">
        <v>0</v>
      </c>
      <c r="G111" s="84">
        <v>0</v>
      </c>
      <c r="H111" s="84">
        <v>0</v>
      </c>
      <c r="I111" s="84">
        <v>200</v>
      </c>
      <c r="J111" s="84">
        <f t="shared" si="12"/>
        <v>200</v>
      </c>
    </row>
    <row r="112" spans="1:10" x14ac:dyDescent="0.3">
      <c r="A112" s="81"/>
      <c r="B112" s="83" t="s">
        <v>89</v>
      </c>
      <c r="C112" s="83" t="s">
        <v>58</v>
      </c>
      <c r="D112" s="83"/>
      <c r="F112" s="84">
        <v>0</v>
      </c>
      <c r="G112" s="84">
        <v>0</v>
      </c>
      <c r="H112" s="84">
        <v>0</v>
      </c>
      <c r="I112" s="84">
        <v>80</v>
      </c>
      <c r="J112" s="84">
        <f t="shared" si="12"/>
        <v>80</v>
      </c>
    </row>
    <row r="113" spans="1:10" x14ac:dyDescent="0.3">
      <c r="A113" s="81"/>
      <c r="B113" s="83" t="s">
        <v>90</v>
      </c>
      <c r="C113" s="83" t="s">
        <v>91</v>
      </c>
      <c r="D113" s="83"/>
      <c r="F113" s="84">
        <v>0</v>
      </c>
      <c r="G113" s="84">
        <v>0</v>
      </c>
      <c r="H113" s="84">
        <v>0</v>
      </c>
      <c r="I113" s="84">
        <v>45</v>
      </c>
      <c r="J113" s="84">
        <f t="shared" si="12"/>
        <v>45</v>
      </c>
    </row>
    <row r="114" spans="1:10" x14ac:dyDescent="0.3">
      <c r="A114" s="81"/>
      <c r="B114" s="83" t="s">
        <v>96</v>
      </c>
      <c r="C114" s="83" t="s">
        <v>82</v>
      </c>
      <c r="D114" s="83"/>
      <c r="F114" s="84">
        <v>0</v>
      </c>
      <c r="G114" s="84">
        <v>0</v>
      </c>
      <c r="H114" s="84">
        <v>0</v>
      </c>
      <c r="I114" s="84">
        <v>240</v>
      </c>
      <c r="J114" s="84">
        <f t="shared" si="12"/>
        <v>240</v>
      </c>
    </row>
    <row r="115" spans="1:10" x14ac:dyDescent="0.3">
      <c r="A115" s="81"/>
      <c r="B115" s="83" t="s">
        <v>94</v>
      </c>
      <c r="C115" s="83" t="s">
        <v>58</v>
      </c>
      <c r="D115" s="83"/>
      <c r="F115" s="84">
        <v>0</v>
      </c>
      <c r="G115" s="84">
        <v>0</v>
      </c>
      <c r="H115" s="84">
        <v>0</v>
      </c>
      <c r="I115" s="84">
        <v>25</v>
      </c>
      <c r="J115" s="84">
        <f t="shared" si="12"/>
        <v>25</v>
      </c>
    </row>
    <row r="116" spans="1:10" x14ac:dyDescent="0.3">
      <c r="A116" s="81"/>
      <c r="B116" s="83" t="s">
        <v>95</v>
      </c>
      <c r="C116" s="83" t="s">
        <v>64</v>
      </c>
      <c r="D116" s="83"/>
      <c r="F116" s="84">
        <v>0</v>
      </c>
      <c r="G116" s="84">
        <v>0</v>
      </c>
      <c r="H116" s="84">
        <v>0</v>
      </c>
      <c r="I116" s="84">
        <v>60</v>
      </c>
      <c r="J116" s="84">
        <f t="shared" si="12"/>
        <v>60</v>
      </c>
    </row>
    <row r="117" spans="1:10" ht="16.2" x14ac:dyDescent="0.45">
      <c r="A117" s="81"/>
      <c r="B117" s="83" t="s">
        <v>4</v>
      </c>
      <c r="C117" s="83"/>
      <c r="D117" s="83"/>
      <c r="F117" s="51">
        <v>0</v>
      </c>
      <c r="G117" s="51">
        <v>0</v>
      </c>
      <c r="H117" s="51">
        <v>0</v>
      </c>
      <c r="I117" s="51">
        <v>0</v>
      </c>
      <c r="J117" s="51">
        <f t="shared" si="12"/>
        <v>0</v>
      </c>
    </row>
    <row r="118" spans="1:10" x14ac:dyDescent="0.3">
      <c r="A118" s="81"/>
      <c r="B118" s="170" t="s">
        <v>6</v>
      </c>
      <c r="C118" s="171"/>
      <c r="D118" s="171"/>
      <c r="E118" s="172"/>
      <c r="F118" s="173">
        <f>SUM(F110:F117)</f>
        <v>0</v>
      </c>
      <c r="G118" s="173">
        <f>SUM(G110:G117)</f>
        <v>0</v>
      </c>
      <c r="H118" s="173">
        <f>SUM(H110:H117)</f>
        <v>0</v>
      </c>
      <c r="I118" s="173">
        <f>SUM(I110:I117)</f>
        <v>1250</v>
      </c>
      <c r="J118" s="173">
        <f>SUM(J110:J117)</f>
        <v>1250</v>
      </c>
    </row>
    <row r="119" spans="1:10" x14ac:dyDescent="0.3">
      <c r="A119" s="81"/>
      <c r="B119" s="93"/>
      <c r="C119" s="93"/>
      <c r="D119" s="93"/>
      <c r="F119" s="124"/>
      <c r="G119" s="124"/>
      <c r="H119" s="124"/>
      <c r="I119" s="124"/>
      <c r="J119" s="124"/>
    </row>
    <row r="120" spans="1:10" ht="18" x14ac:dyDescent="0.35">
      <c r="A120" s="81"/>
      <c r="B120" s="92" t="s">
        <v>363</v>
      </c>
      <c r="C120" s="92"/>
      <c r="D120" s="92"/>
      <c r="F120" s="27">
        <f>+F107-F118</f>
        <v>0</v>
      </c>
      <c r="G120" s="27">
        <f>+G107-G118</f>
        <v>0</v>
      </c>
      <c r="H120" s="27">
        <f>+H107-H118</f>
        <v>0</v>
      </c>
      <c r="I120" s="27">
        <f>+I107-I118</f>
        <v>2550</v>
      </c>
      <c r="J120" s="27">
        <f>+J107-J118</f>
        <v>2550</v>
      </c>
    </row>
    <row r="121" spans="1:10" x14ac:dyDescent="0.3">
      <c r="A121" s="81"/>
      <c r="B121" s="58"/>
      <c r="C121" s="58"/>
      <c r="D121" s="58"/>
      <c r="F121" s="147"/>
      <c r="G121" s="147"/>
      <c r="H121" s="147"/>
      <c r="I121" s="147"/>
      <c r="J121" s="147"/>
    </row>
    <row r="122" spans="1:10" ht="18" x14ac:dyDescent="0.35">
      <c r="A122" s="81"/>
      <c r="B122" s="89" t="s">
        <v>306</v>
      </c>
      <c r="C122" s="89"/>
      <c r="D122" s="89"/>
      <c r="F122" s="38">
        <f>F18+F40+F62+F80+F100+F120</f>
        <v>280</v>
      </c>
      <c r="G122" s="38">
        <f>G18+G40+G62+G80+G100+G120</f>
        <v>315</v>
      </c>
      <c r="H122" s="38">
        <f>H18+H40+H62+H80+H100+H120</f>
        <v>1180</v>
      </c>
      <c r="I122" s="38">
        <f>I18+I40+I62+I80+I100+I120</f>
        <v>2880</v>
      </c>
      <c r="J122" s="38">
        <f>J18+J40+J62+J80+J100+J120</f>
        <v>4655</v>
      </c>
    </row>
    <row r="123" spans="1:10" x14ac:dyDescent="0.3">
      <c r="A123" s="81"/>
      <c r="B123" s="76"/>
      <c r="C123" s="76"/>
      <c r="D123" s="76"/>
      <c r="F123" s="120"/>
      <c r="G123" s="120"/>
      <c r="H123" s="120"/>
      <c r="I123" s="120"/>
      <c r="J123" s="120"/>
    </row>
    <row r="124" spans="1:10" x14ac:dyDescent="0.3">
      <c r="A124" s="81"/>
      <c r="B124" s="76"/>
      <c r="C124" s="76"/>
      <c r="D124" s="76"/>
      <c r="F124" s="120"/>
      <c r="G124" s="120"/>
      <c r="H124" s="120"/>
      <c r="I124" s="120"/>
      <c r="J124" s="120"/>
    </row>
    <row r="125" spans="1:10" x14ac:dyDescent="0.3">
      <c r="A125" s="81"/>
      <c r="B125" s="76"/>
      <c r="C125" s="76"/>
      <c r="D125" s="76"/>
      <c r="F125" s="120"/>
      <c r="G125" s="120"/>
      <c r="H125" s="120"/>
      <c r="I125" s="120"/>
      <c r="J125" s="120"/>
    </row>
    <row r="126" spans="1:10" x14ac:dyDescent="0.3">
      <c r="A126" s="81"/>
      <c r="B126" s="76"/>
      <c r="C126" s="76"/>
      <c r="D126" s="76"/>
      <c r="F126" s="120"/>
      <c r="G126" s="120"/>
      <c r="H126" s="120"/>
      <c r="I126" s="120"/>
      <c r="J126" s="120"/>
    </row>
    <row r="127" spans="1:10" x14ac:dyDescent="0.3">
      <c r="A127" s="81"/>
      <c r="B127" s="76"/>
      <c r="C127" s="76"/>
      <c r="D127" s="76"/>
      <c r="F127" s="120"/>
      <c r="G127" s="120"/>
      <c r="H127" s="120"/>
      <c r="I127" s="120"/>
      <c r="J127" s="120"/>
    </row>
    <row r="128" spans="1:10" x14ac:dyDescent="0.3">
      <c r="A128" s="81"/>
      <c r="B128" s="76"/>
      <c r="C128" s="76"/>
      <c r="D128" s="76"/>
      <c r="F128" s="120"/>
      <c r="G128" s="120"/>
      <c r="H128" s="120"/>
      <c r="I128" s="120"/>
      <c r="J128" s="120"/>
    </row>
    <row r="129" spans="1:4" x14ac:dyDescent="0.3">
      <c r="A129" s="81"/>
      <c r="B129" s="76"/>
      <c r="C129" s="76"/>
      <c r="D129" s="76"/>
    </row>
    <row r="130" spans="1:4" x14ac:dyDescent="0.3">
      <c r="A130" s="81"/>
      <c r="B130" s="76"/>
      <c r="C130" s="76"/>
      <c r="D130" s="76"/>
    </row>
    <row r="131" spans="1:4" x14ac:dyDescent="0.3">
      <c r="A131" s="81"/>
      <c r="B131" s="76"/>
      <c r="C131" s="76"/>
      <c r="D131" s="76"/>
    </row>
    <row r="132" spans="1:4" x14ac:dyDescent="0.3">
      <c r="A132" s="81"/>
      <c r="B132" s="76"/>
      <c r="C132" s="76"/>
      <c r="D132" s="76"/>
    </row>
  </sheetData>
  <mergeCells count="3">
    <mergeCell ref="A1:J1"/>
    <mergeCell ref="A2:J2"/>
    <mergeCell ref="A3:J3"/>
  </mergeCells>
  <pageMargins left="0.7" right="0.7" top="0.75" bottom="0.75" header="0.3" footer="0.3"/>
  <pageSetup scale="78" fitToHeight="14" orientation="landscape" r:id="rId1"/>
  <headerFooter>
    <oddFooter>&amp;L&amp;T&amp;D&amp;C&amp;F&amp;R&amp;A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6"/>
  <sheetViews>
    <sheetView topLeftCell="A13" workbookViewId="0">
      <selection activeCell="B67" sqref="B67"/>
    </sheetView>
  </sheetViews>
  <sheetFormatPr defaultRowHeight="14.4" x14ac:dyDescent="0.3"/>
  <cols>
    <col min="1" max="1" width="7.6640625" style="5" customWidth="1"/>
    <col min="2" max="2" width="42.6640625" customWidth="1"/>
    <col min="3" max="3" width="31.5546875" customWidth="1"/>
    <col min="4" max="4" width="14" customWidth="1"/>
    <col min="5" max="5" width="2" customWidth="1"/>
    <col min="6" max="10" width="12.33203125" style="76" bestFit="1" customWidth="1"/>
  </cols>
  <sheetData>
    <row r="1" spans="1:10" ht="2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21" x14ac:dyDescent="0.4">
      <c r="A2" s="235" t="s">
        <v>17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</row>
    <row r="5" spans="1:10" x14ac:dyDescent="0.3">
      <c r="A5" s="4"/>
      <c r="B5" s="2" t="s">
        <v>1</v>
      </c>
      <c r="C5" s="4" t="s">
        <v>8</v>
      </c>
      <c r="D5" s="2"/>
      <c r="F5" s="78" t="s">
        <v>137</v>
      </c>
      <c r="G5" s="78" t="s">
        <v>138</v>
      </c>
      <c r="H5" s="78" t="s">
        <v>139</v>
      </c>
      <c r="I5" s="78" t="s">
        <v>140</v>
      </c>
      <c r="J5" s="78" t="s">
        <v>141</v>
      </c>
    </row>
    <row r="7" spans="1:10" s="76" customFormat="1" ht="18" x14ac:dyDescent="0.35">
      <c r="A7" s="90"/>
      <c r="B7" s="70" t="s">
        <v>338</v>
      </c>
      <c r="C7" s="52"/>
      <c r="D7" s="83"/>
      <c r="F7" s="13"/>
      <c r="G7" s="13"/>
      <c r="H7" s="13"/>
      <c r="I7" s="13"/>
      <c r="J7" s="13"/>
    </row>
    <row r="8" spans="1:10" s="76" customFormat="1" x14ac:dyDescent="0.3">
      <c r="A8" s="90"/>
      <c r="B8" s="115" t="s">
        <v>2</v>
      </c>
      <c r="C8" s="106"/>
      <c r="D8" s="101"/>
      <c r="F8" s="111"/>
      <c r="G8" s="111"/>
      <c r="H8" s="111"/>
      <c r="I8" s="111"/>
      <c r="J8" s="111"/>
    </row>
    <row r="9" spans="1:10" s="76" customFormat="1" ht="27" customHeight="1" x14ac:dyDescent="0.3">
      <c r="A9" s="90"/>
      <c r="B9" s="52" t="s">
        <v>207</v>
      </c>
      <c r="C9" s="52" t="s">
        <v>206</v>
      </c>
      <c r="D9" s="83"/>
      <c r="F9" s="84">
        <v>500</v>
      </c>
      <c r="G9" s="84">
        <v>500</v>
      </c>
      <c r="H9" s="84">
        <f>500+500</f>
        <v>1000</v>
      </c>
      <c r="I9" s="84">
        <f>500+500</f>
        <v>1000</v>
      </c>
      <c r="J9" s="84">
        <f t="shared" ref="J9:J10" si="0">SUM(F9:I9)</f>
        <v>3000</v>
      </c>
    </row>
    <row r="10" spans="1:10" s="76" customFormat="1" ht="16.2" x14ac:dyDescent="0.45">
      <c r="A10" s="90"/>
      <c r="B10" s="52" t="s">
        <v>155</v>
      </c>
      <c r="C10" s="52" t="s">
        <v>160</v>
      </c>
      <c r="D10" s="83"/>
      <c r="F10" s="51">
        <v>600</v>
      </c>
      <c r="G10" s="51">
        <v>600</v>
      </c>
      <c r="H10" s="51">
        <f>600+600</f>
        <v>1200</v>
      </c>
      <c r="I10" s="51">
        <f>600+600</f>
        <v>1200</v>
      </c>
      <c r="J10" s="51">
        <f t="shared" si="0"/>
        <v>3600</v>
      </c>
    </row>
    <row r="11" spans="1:10" s="76" customFormat="1" x14ac:dyDescent="0.3">
      <c r="A11" s="90"/>
      <c r="B11" s="174" t="s">
        <v>5</v>
      </c>
      <c r="C11" s="175"/>
      <c r="D11" s="164"/>
      <c r="E11" s="166"/>
      <c r="F11" s="161">
        <f>SUM(F9:F10)</f>
        <v>1100</v>
      </c>
      <c r="G11" s="161">
        <f>SUM(G9:G10)</f>
        <v>1100</v>
      </c>
      <c r="H11" s="161">
        <f>SUM(H9:H10)</f>
        <v>2200</v>
      </c>
      <c r="I11" s="161">
        <f>SUM(I9:I10)</f>
        <v>2200</v>
      </c>
      <c r="J11" s="161">
        <f>SUM(J9:J10)</f>
        <v>6600</v>
      </c>
    </row>
    <row r="12" spans="1:10" s="76" customFormat="1" x14ac:dyDescent="0.3">
      <c r="A12" s="90"/>
      <c r="B12" s="106"/>
      <c r="C12" s="106"/>
      <c r="D12" s="101"/>
      <c r="F12" s="84"/>
      <c r="G12" s="84"/>
      <c r="H12" s="84"/>
      <c r="I12" s="84"/>
      <c r="J12" s="84"/>
    </row>
    <row r="13" spans="1:10" s="76" customFormat="1" x14ac:dyDescent="0.3">
      <c r="A13" s="90"/>
      <c r="B13" s="105" t="s">
        <v>3</v>
      </c>
      <c r="C13" s="106"/>
      <c r="D13" s="101"/>
      <c r="F13" s="107"/>
      <c r="G13" s="107"/>
      <c r="H13" s="107"/>
      <c r="I13" s="107"/>
      <c r="J13" s="13"/>
    </row>
    <row r="14" spans="1:10" s="76" customFormat="1" x14ac:dyDescent="0.3">
      <c r="A14" s="90"/>
      <c r="B14" s="106" t="s">
        <v>156</v>
      </c>
      <c r="C14" s="106" t="s">
        <v>158</v>
      </c>
      <c r="D14" s="101"/>
      <c r="F14" s="67">
        <v>420</v>
      </c>
      <c r="G14" s="84">
        <v>420</v>
      </c>
      <c r="H14" s="84">
        <f>420+420</f>
        <v>840</v>
      </c>
      <c r="I14" s="84">
        <f>420+420</f>
        <v>840</v>
      </c>
      <c r="J14" s="84">
        <f t="shared" ref="J14:J18" si="1">SUM(F14:I14)</f>
        <v>2520</v>
      </c>
    </row>
    <row r="15" spans="1:10" s="76" customFormat="1" x14ac:dyDescent="0.3">
      <c r="A15" s="90"/>
      <c r="B15" s="106" t="s">
        <v>337</v>
      </c>
      <c r="C15" s="106"/>
      <c r="D15" s="101"/>
      <c r="F15" s="67">
        <v>120</v>
      </c>
      <c r="G15" s="67">
        <v>120</v>
      </c>
      <c r="H15" s="67">
        <f>120+120</f>
        <v>240</v>
      </c>
      <c r="I15" s="67">
        <f>120+120</f>
        <v>240</v>
      </c>
      <c r="J15" s="84">
        <f t="shared" si="1"/>
        <v>720</v>
      </c>
    </row>
    <row r="16" spans="1:10" s="76" customFormat="1" x14ac:dyDescent="0.3">
      <c r="A16" s="90"/>
      <c r="B16" s="106" t="s">
        <v>157</v>
      </c>
      <c r="C16" s="106" t="s">
        <v>159</v>
      </c>
      <c r="D16" s="101"/>
      <c r="F16" s="67">
        <v>0</v>
      </c>
      <c r="G16" s="84">
        <v>600</v>
      </c>
      <c r="H16" s="84">
        <v>0</v>
      </c>
      <c r="I16" s="84">
        <v>600</v>
      </c>
      <c r="J16" s="84">
        <f t="shared" si="1"/>
        <v>1200</v>
      </c>
    </row>
    <row r="17" spans="1:10" s="76" customFormat="1" x14ac:dyDescent="0.3">
      <c r="A17" s="90"/>
      <c r="B17" s="106" t="s">
        <v>161</v>
      </c>
      <c r="C17" s="106">
        <v>1</v>
      </c>
      <c r="D17" s="101"/>
      <c r="F17" s="67">
        <v>0</v>
      </c>
      <c r="G17" s="67">
        <v>175</v>
      </c>
      <c r="H17" s="107">
        <v>0</v>
      </c>
      <c r="I17" s="107">
        <v>175</v>
      </c>
      <c r="J17" s="84">
        <f t="shared" si="1"/>
        <v>350</v>
      </c>
    </row>
    <row r="18" spans="1:10" s="76" customFormat="1" ht="16.2" x14ac:dyDescent="0.45">
      <c r="A18" s="90"/>
      <c r="B18" s="106" t="s">
        <v>162</v>
      </c>
      <c r="C18" s="106" t="s">
        <v>163</v>
      </c>
      <c r="D18" s="101"/>
      <c r="F18" s="154">
        <v>0</v>
      </c>
      <c r="G18" s="154">
        <v>105</v>
      </c>
      <c r="H18" s="153">
        <v>0</v>
      </c>
      <c r="I18" s="153">
        <v>105</v>
      </c>
      <c r="J18" s="51">
        <f t="shared" si="1"/>
        <v>210</v>
      </c>
    </row>
    <row r="19" spans="1:10" s="76" customFormat="1" x14ac:dyDescent="0.3">
      <c r="A19" s="90"/>
      <c r="B19" s="174" t="s">
        <v>6</v>
      </c>
      <c r="C19" s="175"/>
      <c r="D19" s="164"/>
      <c r="E19" s="166"/>
      <c r="F19" s="162">
        <f>SUM(F14:F18)</f>
        <v>540</v>
      </c>
      <c r="G19" s="162">
        <f t="shared" ref="G19:J19" si="2">SUM(G14:G18)</f>
        <v>1420</v>
      </c>
      <c r="H19" s="162">
        <f t="shared" si="2"/>
        <v>1080</v>
      </c>
      <c r="I19" s="162">
        <f t="shared" si="2"/>
        <v>1960</v>
      </c>
      <c r="J19" s="162">
        <f t="shared" si="2"/>
        <v>5000</v>
      </c>
    </row>
    <row r="20" spans="1:10" x14ac:dyDescent="0.3">
      <c r="A20" s="81"/>
      <c r="B20" s="52"/>
      <c r="C20" s="52"/>
      <c r="D20" s="83"/>
      <c r="E20" s="76"/>
      <c r="F20" s="13"/>
      <c r="G20" s="13"/>
      <c r="H20" s="13"/>
      <c r="I20" s="13"/>
      <c r="J20" s="13"/>
    </row>
    <row r="21" spans="1:10" ht="18" x14ac:dyDescent="0.35">
      <c r="A21" s="81"/>
      <c r="B21" s="92" t="s">
        <v>339</v>
      </c>
      <c r="C21" s="108"/>
      <c r="D21" s="92"/>
      <c r="E21" s="76"/>
      <c r="F21" s="27">
        <f>+F11-F19</f>
        <v>560</v>
      </c>
      <c r="G21" s="27">
        <f t="shared" ref="G21:J21" si="3">+G11-G19</f>
        <v>-320</v>
      </c>
      <c r="H21" s="27">
        <f t="shared" si="3"/>
        <v>1120</v>
      </c>
      <c r="I21" s="27">
        <f t="shared" si="3"/>
        <v>240</v>
      </c>
      <c r="J21" s="27">
        <f t="shared" si="3"/>
        <v>1600</v>
      </c>
    </row>
    <row r="22" spans="1:10" s="76" customFormat="1" x14ac:dyDescent="0.3">
      <c r="A22" s="81"/>
    </row>
    <row r="23" spans="1:10" ht="18" x14ac:dyDescent="0.35">
      <c r="A23" s="81"/>
      <c r="B23" s="109"/>
      <c r="C23" s="109"/>
      <c r="D23" s="103"/>
      <c r="F23" s="64"/>
      <c r="G23" s="64"/>
      <c r="H23" s="64"/>
      <c r="I23" s="64"/>
      <c r="J23" s="64"/>
    </row>
    <row r="24" spans="1:10" ht="18" x14ac:dyDescent="0.35">
      <c r="A24" s="81"/>
      <c r="B24" s="70" t="s">
        <v>373</v>
      </c>
      <c r="C24" s="109"/>
      <c r="D24" s="103"/>
      <c r="F24" s="64"/>
      <c r="G24" s="64"/>
      <c r="H24" s="64"/>
      <c r="I24" s="64"/>
      <c r="J24" s="64"/>
    </row>
    <row r="25" spans="1:10" x14ac:dyDescent="0.3">
      <c r="A25" s="81"/>
      <c r="B25" s="115" t="s">
        <v>2</v>
      </c>
      <c r="C25" s="106"/>
      <c r="D25" s="101"/>
      <c r="F25" s="111"/>
      <c r="G25" s="111"/>
      <c r="H25" s="111"/>
      <c r="I25" s="111"/>
      <c r="J25" s="111"/>
    </row>
    <row r="26" spans="1:10" x14ac:dyDescent="0.3">
      <c r="A26" s="81"/>
      <c r="B26" s="52" t="s">
        <v>18</v>
      </c>
      <c r="C26" s="52" t="s">
        <v>164</v>
      </c>
      <c r="D26" s="83"/>
      <c r="E26" s="76"/>
      <c r="F26" s="84">
        <v>270</v>
      </c>
      <c r="G26" s="84">
        <v>270</v>
      </c>
      <c r="H26" s="84">
        <v>270</v>
      </c>
      <c r="I26" s="84">
        <v>170</v>
      </c>
      <c r="J26" s="84">
        <f t="shared" ref="J26:J27" si="4">SUM(F26:I26)</f>
        <v>980</v>
      </c>
    </row>
    <row r="27" spans="1:10" ht="16.2" x14ac:dyDescent="0.45">
      <c r="A27" s="81"/>
      <c r="B27" s="52" t="s">
        <v>155</v>
      </c>
      <c r="C27" s="52" t="s">
        <v>145</v>
      </c>
      <c r="D27" s="83"/>
      <c r="E27" s="76"/>
      <c r="F27" s="51">
        <v>600</v>
      </c>
      <c r="G27" s="51">
        <v>600</v>
      </c>
      <c r="H27" s="51">
        <v>600</v>
      </c>
      <c r="I27" s="51">
        <v>600</v>
      </c>
      <c r="J27" s="51">
        <f t="shared" si="4"/>
        <v>2400</v>
      </c>
    </row>
    <row r="28" spans="1:10" x14ac:dyDescent="0.3">
      <c r="A28" s="81"/>
      <c r="B28" s="174" t="s">
        <v>5</v>
      </c>
      <c r="C28" s="175"/>
      <c r="D28" s="164"/>
      <c r="E28" s="166"/>
      <c r="F28" s="161">
        <f>SUM(F26:F27)</f>
        <v>870</v>
      </c>
      <c r="G28" s="161">
        <f>SUM(G26:G27)</f>
        <v>870</v>
      </c>
      <c r="H28" s="161">
        <f>SUM(H26:H27)</f>
        <v>870</v>
      </c>
      <c r="I28" s="161">
        <f>SUM(I26:I27)</f>
        <v>770</v>
      </c>
      <c r="J28" s="161">
        <f>SUM(J26:J27)</f>
        <v>3380</v>
      </c>
    </row>
    <row r="29" spans="1:10" x14ac:dyDescent="0.3">
      <c r="A29" s="81"/>
      <c r="B29" s="106"/>
      <c r="C29" s="106"/>
      <c r="D29" s="101"/>
      <c r="E29" s="76"/>
      <c r="F29" s="84"/>
      <c r="G29" s="84"/>
      <c r="H29" s="84"/>
      <c r="I29" s="84"/>
      <c r="J29" s="84"/>
    </row>
    <row r="30" spans="1:10" ht="15.6" x14ac:dyDescent="0.3">
      <c r="A30" s="81"/>
      <c r="B30" s="110" t="s">
        <v>3</v>
      </c>
      <c r="C30" s="112"/>
      <c r="D30" s="113"/>
      <c r="F30" s="114"/>
      <c r="G30" s="114"/>
      <c r="H30" s="114"/>
      <c r="I30" s="114"/>
      <c r="J30" s="114"/>
    </row>
    <row r="31" spans="1:10" x14ac:dyDescent="0.3">
      <c r="A31" s="81"/>
      <c r="B31" s="106" t="s">
        <v>156</v>
      </c>
      <c r="C31" s="106" t="s">
        <v>158</v>
      </c>
      <c r="D31" s="101"/>
      <c r="E31" s="76"/>
      <c r="F31" s="67">
        <v>420</v>
      </c>
      <c r="G31" s="84">
        <v>420</v>
      </c>
      <c r="H31" s="84">
        <v>420</v>
      </c>
      <c r="I31" s="84">
        <v>420</v>
      </c>
      <c r="J31" s="84">
        <f t="shared" ref="J31:J32" si="5">SUM(F31:I31)</f>
        <v>1680</v>
      </c>
    </row>
    <row r="32" spans="1:10" ht="16.2" x14ac:dyDescent="0.45">
      <c r="A32" s="81"/>
      <c r="B32" t="s">
        <v>337</v>
      </c>
      <c r="D32" s="101"/>
      <c r="E32" s="76"/>
      <c r="F32" s="154">
        <v>40</v>
      </c>
      <c r="G32" s="51">
        <v>40</v>
      </c>
      <c r="H32" s="51">
        <v>40</v>
      </c>
      <c r="I32" s="51">
        <v>40</v>
      </c>
      <c r="J32" s="51">
        <f t="shared" si="5"/>
        <v>160</v>
      </c>
    </row>
    <row r="33" spans="1:10" x14ac:dyDescent="0.3">
      <c r="A33" s="81"/>
      <c r="B33" s="174" t="s">
        <v>6</v>
      </c>
      <c r="C33" s="175"/>
      <c r="D33" s="164"/>
      <c r="E33" s="166"/>
      <c r="F33" s="162">
        <f>SUM(F31:F32)</f>
        <v>460</v>
      </c>
      <c r="G33" s="162">
        <f>SUM(G31:G32)</f>
        <v>460</v>
      </c>
      <c r="H33" s="162">
        <f>SUM(H31:H32)</f>
        <v>460</v>
      </c>
      <c r="I33" s="162">
        <f>SUM(I31:I32)</f>
        <v>460</v>
      </c>
      <c r="J33" s="162">
        <f>SUM(J31:J32)</f>
        <v>1840</v>
      </c>
    </row>
    <row r="34" spans="1:10" x14ac:dyDescent="0.3">
      <c r="A34" s="81"/>
      <c r="B34" s="106"/>
      <c r="C34" s="106"/>
      <c r="D34" s="101"/>
      <c r="F34" s="111"/>
      <c r="G34" s="111"/>
      <c r="H34" s="111"/>
      <c r="I34" s="111"/>
      <c r="J34" s="111"/>
    </row>
    <row r="35" spans="1:10" ht="24" customHeight="1" x14ac:dyDescent="0.35">
      <c r="A35" s="81"/>
      <c r="B35" s="108" t="s">
        <v>374</v>
      </c>
      <c r="C35" s="108"/>
      <c r="D35" s="92"/>
      <c r="F35" s="27">
        <f>+F28-F33</f>
        <v>410</v>
      </c>
      <c r="G35" s="27">
        <f t="shared" ref="G35:J35" si="6">+G28-G33</f>
        <v>410</v>
      </c>
      <c r="H35" s="27">
        <f t="shared" si="6"/>
        <v>410</v>
      </c>
      <c r="I35" s="27">
        <f t="shared" si="6"/>
        <v>310</v>
      </c>
      <c r="J35" s="27">
        <f t="shared" si="6"/>
        <v>1540</v>
      </c>
    </row>
    <row r="36" spans="1:10" ht="18" x14ac:dyDescent="0.35">
      <c r="A36" s="81"/>
      <c r="B36" s="115"/>
      <c r="C36" s="109"/>
      <c r="D36" s="103"/>
      <c r="F36" s="64"/>
      <c r="G36" s="64"/>
      <c r="H36" s="64"/>
      <c r="I36" s="64"/>
      <c r="J36" s="64"/>
    </row>
    <row r="37" spans="1:10" ht="18" x14ac:dyDescent="0.35">
      <c r="A37" s="81"/>
      <c r="B37" s="70" t="s">
        <v>72</v>
      </c>
      <c r="C37" s="116"/>
      <c r="D37" s="83"/>
      <c r="F37" s="13"/>
      <c r="G37" s="13"/>
      <c r="H37" s="13"/>
      <c r="I37" s="13"/>
      <c r="J37" s="13"/>
    </row>
    <row r="38" spans="1:10" x14ac:dyDescent="0.3">
      <c r="A38" s="81"/>
      <c r="B38" s="52"/>
      <c r="C38" s="52"/>
      <c r="D38" s="83"/>
      <c r="F38" s="13"/>
      <c r="G38" s="13"/>
      <c r="H38" s="13"/>
      <c r="I38" s="13"/>
      <c r="J38" s="13"/>
    </row>
    <row r="39" spans="1:10" x14ac:dyDescent="0.3">
      <c r="A39" s="81"/>
      <c r="B39" s="105" t="s">
        <v>2</v>
      </c>
      <c r="C39" s="52"/>
      <c r="D39" s="83"/>
      <c r="F39" s="13"/>
      <c r="G39" s="13"/>
      <c r="H39" s="13"/>
      <c r="I39" s="13"/>
      <c r="J39" s="13"/>
    </row>
    <row r="40" spans="1:10" x14ac:dyDescent="0.3">
      <c r="A40" s="81"/>
      <c r="B40" s="52" t="s">
        <v>204</v>
      </c>
      <c r="C40" s="52" t="s">
        <v>205</v>
      </c>
      <c r="D40" s="83"/>
      <c r="F40" s="84">
        <v>0</v>
      </c>
      <c r="G40" s="84">
        <v>840</v>
      </c>
      <c r="H40" s="84">
        <v>0</v>
      </c>
      <c r="I40" s="84">
        <v>0</v>
      </c>
      <c r="J40" s="84">
        <f t="shared" ref="J40:J41" si="7">SUM(F40:I40)</f>
        <v>840</v>
      </c>
    </row>
    <row r="41" spans="1:10" x14ac:dyDescent="0.3">
      <c r="A41" s="81"/>
      <c r="B41" s="52" t="s">
        <v>165</v>
      </c>
      <c r="C41" s="52"/>
      <c r="D41" s="83"/>
      <c r="F41" s="84">
        <v>0</v>
      </c>
      <c r="G41" s="84">
        <v>6000</v>
      </c>
      <c r="H41" s="84">
        <v>0</v>
      </c>
      <c r="I41" s="84">
        <v>0</v>
      </c>
      <c r="J41" s="84">
        <f t="shared" si="7"/>
        <v>6000</v>
      </c>
    </row>
    <row r="42" spans="1:10" x14ac:dyDescent="0.3">
      <c r="A42" s="81"/>
      <c r="B42" s="174" t="s">
        <v>5</v>
      </c>
      <c r="C42" s="175"/>
      <c r="D42" s="164"/>
      <c r="E42" s="166"/>
      <c r="F42" s="161">
        <f>SUM(F40:F41)</f>
        <v>0</v>
      </c>
      <c r="G42" s="161">
        <f>SUM(G40:G41)</f>
        <v>6840</v>
      </c>
      <c r="H42" s="161">
        <f>SUM(H40:H41)</f>
        <v>0</v>
      </c>
      <c r="I42" s="161">
        <f>SUM(I40:I41)</f>
        <v>0</v>
      </c>
      <c r="J42" s="161">
        <f>SUM(J40:J41)</f>
        <v>6840</v>
      </c>
    </row>
    <row r="43" spans="1:10" s="76" customFormat="1" x14ac:dyDescent="0.3">
      <c r="A43" s="81"/>
      <c r="B43" s="52"/>
      <c r="C43" s="52"/>
      <c r="D43" s="83"/>
      <c r="E43"/>
      <c r="F43" s="18"/>
      <c r="G43" s="18"/>
      <c r="H43" s="18"/>
      <c r="I43" s="18"/>
      <c r="J43" s="18"/>
    </row>
    <row r="44" spans="1:10" s="76" customFormat="1" x14ac:dyDescent="0.3">
      <c r="A44" s="81"/>
      <c r="B44" s="105" t="s">
        <v>3</v>
      </c>
      <c r="C44" s="52"/>
      <c r="D44" s="83"/>
      <c r="E44"/>
      <c r="F44" s="13"/>
      <c r="G44" s="13"/>
      <c r="H44" s="13"/>
      <c r="I44" s="13"/>
      <c r="J44" s="13"/>
    </row>
    <row r="45" spans="1:10" s="76" customFormat="1" x14ac:dyDescent="0.3">
      <c r="A45" s="81"/>
      <c r="B45" s="52" t="s">
        <v>166</v>
      </c>
      <c r="C45" s="117">
        <v>0.8</v>
      </c>
      <c r="D45" s="83"/>
      <c r="E45"/>
      <c r="F45" s="84">
        <v>0</v>
      </c>
      <c r="G45" s="35">
        <v>4200</v>
      </c>
      <c r="H45" s="84">
        <v>0</v>
      </c>
      <c r="I45" s="84">
        <v>0</v>
      </c>
      <c r="J45" s="84">
        <f t="shared" ref="J45:J46" si="8">SUM(F45:I45)</f>
        <v>4200</v>
      </c>
    </row>
    <row r="46" spans="1:10" s="76" customFormat="1" ht="16.2" x14ac:dyDescent="0.45">
      <c r="A46" s="81"/>
      <c r="B46" s="52" t="s">
        <v>70</v>
      </c>
      <c r="C46" s="52" t="s">
        <v>167</v>
      </c>
      <c r="D46" s="83"/>
      <c r="E46"/>
      <c r="F46" s="51">
        <v>0</v>
      </c>
      <c r="G46" s="206">
        <v>500</v>
      </c>
      <c r="H46" s="51">
        <v>0</v>
      </c>
      <c r="I46" s="51">
        <v>0</v>
      </c>
      <c r="J46" s="51">
        <f t="shared" si="8"/>
        <v>500</v>
      </c>
    </row>
    <row r="47" spans="1:10" s="76" customFormat="1" x14ac:dyDescent="0.3">
      <c r="A47" s="81"/>
      <c r="B47" s="174" t="s">
        <v>6</v>
      </c>
      <c r="C47" s="175"/>
      <c r="D47" s="164"/>
      <c r="E47" s="166"/>
      <c r="F47" s="176">
        <f>SUM(F45:F46)</f>
        <v>0</v>
      </c>
      <c r="G47" s="162">
        <f>SUM(G45:G46)</f>
        <v>4700</v>
      </c>
      <c r="H47" s="176">
        <f>SUM(H45:H46)</f>
        <v>0</v>
      </c>
      <c r="I47" s="176">
        <f>SUM(I45:I46)</f>
        <v>0</v>
      </c>
      <c r="J47" s="162">
        <f>SUM(J45:J46)</f>
        <v>4700</v>
      </c>
    </row>
    <row r="48" spans="1:10" s="76" customFormat="1" x14ac:dyDescent="0.3">
      <c r="A48" s="81"/>
      <c r="B48" s="52"/>
      <c r="C48" s="52"/>
      <c r="D48" s="83"/>
      <c r="E48"/>
      <c r="F48" s="13"/>
      <c r="G48" s="13"/>
      <c r="H48" s="13"/>
      <c r="I48" s="13"/>
      <c r="J48" s="13"/>
    </row>
    <row r="49" spans="1:10" ht="33.6" customHeight="1" x14ac:dyDescent="0.35">
      <c r="A49" s="81"/>
      <c r="B49" s="108" t="s">
        <v>390</v>
      </c>
      <c r="C49" s="108"/>
      <c r="D49" s="92"/>
      <c r="F49" s="27">
        <f>+F42-F47</f>
        <v>0</v>
      </c>
      <c r="G49" s="27">
        <f>+G42-G47</f>
        <v>2140</v>
      </c>
      <c r="H49" s="27">
        <f>+H42-H47</f>
        <v>0</v>
      </c>
      <c r="I49" s="27">
        <f>+I42-I47</f>
        <v>0</v>
      </c>
      <c r="J49" s="27">
        <f>+J42-J47</f>
        <v>2140</v>
      </c>
    </row>
    <row r="50" spans="1:10" ht="18" x14ac:dyDescent="0.35">
      <c r="A50" s="81"/>
      <c r="B50" s="109"/>
      <c r="C50" s="109"/>
      <c r="D50" s="103"/>
      <c r="F50" s="64"/>
      <c r="G50" s="64"/>
      <c r="H50" s="64"/>
      <c r="I50" s="64"/>
      <c r="J50" s="64"/>
    </row>
    <row r="51" spans="1:10" ht="18" x14ac:dyDescent="0.35">
      <c r="A51" s="81"/>
      <c r="B51" s="70" t="s">
        <v>340</v>
      </c>
      <c r="C51" s="52"/>
      <c r="D51" s="83"/>
      <c r="F51" s="13"/>
      <c r="G51" s="13"/>
      <c r="H51" s="13"/>
      <c r="I51" s="13"/>
      <c r="J51" s="13"/>
    </row>
    <row r="52" spans="1:10" s="76" customFormat="1" x14ac:dyDescent="0.3">
      <c r="A52" s="81"/>
      <c r="B52" s="52"/>
      <c r="C52" s="52"/>
      <c r="D52" s="83"/>
      <c r="E52"/>
      <c r="F52" s="13"/>
      <c r="G52" s="13"/>
      <c r="H52" s="13"/>
      <c r="I52" s="13"/>
      <c r="J52" s="13"/>
    </row>
    <row r="53" spans="1:10" s="76" customFormat="1" x14ac:dyDescent="0.3">
      <c r="A53" s="81"/>
      <c r="B53" s="115" t="s">
        <v>2</v>
      </c>
      <c r="C53" s="106"/>
      <c r="D53" s="101"/>
      <c r="F53" s="111"/>
      <c r="G53" s="111"/>
      <c r="H53" s="111"/>
      <c r="I53" s="111"/>
      <c r="J53" s="111"/>
    </row>
    <row r="54" spans="1:10" s="76" customFormat="1" ht="30.6" customHeight="1" x14ac:dyDescent="0.3">
      <c r="A54" s="81"/>
      <c r="B54" s="52" t="s">
        <v>207</v>
      </c>
      <c r="C54" s="52" t="s">
        <v>206</v>
      </c>
      <c r="D54" s="83"/>
      <c r="F54" s="84">
        <v>4000</v>
      </c>
      <c r="G54" s="84">
        <v>0</v>
      </c>
      <c r="H54" s="84">
        <v>0</v>
      </c>
      <c r="I54" s="84">
        <v>0</v>
      </c>
      <c r="J54" s="84">
        <f t="shared" ref="J54:J55" si="9">SUM(F54:I54)</f>
        <v>4000</v>
      </c>
    </row>
    <row r="55" spans="1:10" s="76" customFormat="1" ht="16.2" x14ac:dyDescent="0.45">
      <c r="A55" s="81"/>
      <c r="B55" s="52" t="s">
        <v>155</v>
      </c>
      <c r="C55" s="52" t="s">
        <v>341</v>
      </c>
      <c r="D55" s="83"/>
      <c r="F55" s="51">
        <v>1200</v>
      </c>
      <c r="G55" s="51">
        <v>0</v>
      </c>
      <c r="H55" s="51">
        <v>0</v>
      </c>
      <c r="I55" s="51">
        <v>0</v>
      </c>
      <c r="J55" s="51">
        <f t="shared" si="9"/>
        <v>1200</v>
      </c>
    </row>
    <row r="56" spans="1:10" s="76" customFormat="1" x14ac:dyDescent="0.3">
      <c r="A56" s="81"/>
      <c r="B56" s="174" t="s">
        <v>5</v>
      </c>
      <c r="C56" s="175"/>
      <c r="D56" s="164"/>
      <c r="E56" s="166"/>
      <c r="F56" s="161">
        <f>SUM(F54:F55)</f>
        <v>5200</v>
      </c>
      <c r="G56" s="161">
        <f>SUM(G54:G55)</f>
        <v>0</v>
      </c>
      <c r="H56" s="161">
        <f>SUM(H54:H55)</f>
        <v>0</v>
      </c>
      <c r="I56" s="161">
        <f>SUM(I54:I55)</f>
        <v>0</v>
      </c>
      <c r="J56" s="161">
        <f>SUM(J54:J55)</f>
        <v>5200</v>
      </c>
    </row>
    <row r="57" spans="1:10" s="76" customFormat="1" x14ac:dyDescent="0.3">
      <c r="A57" s="81"/>
      <c r="B57" s="106"/>
      <c r="C57" s="106"/>
      <c r="D57" s="101"/>
      <c r="F57" s="84"/>
      <c r="G57" s="84"/>
      <c r="H57" s="84"/>
      <c r="I57" s="84"/>
      <c r="J57" s="84"/>
    </row>
    <row r="58" spans="1:10" s="76" customFormat="1" x14ac:dyDescent="0.3">
      <c r="A58" s="81"/>
      <c r="B58" s="105" t="s">
        <v>3</v>
      </c>
      <c r="C58" s="106"/>
      <c r="D58" s="101"/>
      <c r="F58" s="107"/>
      <c r="G58" s="107"/>
      <c r="H58" s="107"/>
      <c r="I58" s="107"/>
      <c r="J58" s="13"/>
    </row>
    <row r="59" spans="1:10" x14ac:dyDescent="0.3">
      <c r="A59" s="81"/>
      <c r="B59" s="106" t="s">
        <v>156</v>
      </c>
      <c r="C59" s="106" t="s">
        <v>158</v>
      </c>
      <c r="D59" s="101"/>
      <c r="E59" s="76"/>
      <c r="F59" s="67">
        <v>840</v>
      </c>
      <c r="G59" s="84">
        <v>0</v>
      </c>
      <c r="H59" s="84">
        <v>0</v>
      </c>
      <c r="I59" s="84">
        <v>0</v>
      </c>
      <c r="J59" s="84">
        <f t="shared" ref="J59:J63" si="10">SUM(F59:I59)</f>
        <v>840</v>
      </c>
    </row>
    <row r="60" spans="1:10" x14ac:dyDescent="0.3">
      <c r="A60" s="81"/>
      <c r="B60" s="106" t="s">
        <v>157</v>
      </c>
      <c r="C60" s="106" t="s">
        <v>159</v>
      </c>
      <c r="D60" s="101"/>
      <c r="E60" s="76"/>
      <c r="F60" s="67">
        <v>200</v>
      </c>
      <c r="G60" s="84">
        <v>0</v>
      </c>
      <c r="H60" s="84">
        <v>0</v>
      </c>
      <c r="I60" s="84">
        <v>0</v>
      </c>
      <c r="J60" s="84">
        <f t="shared" si="10"/>
        <v>200</v>
      </c>
    </row>
    <row r="61" spans="1:10" x14ac:dyDescent="0.3">
      <c r="A61" s="81"/>
      <c r="B61" s="106" t="s">
        <v>342</v>
      </c>
      <c r="C61" s="106"/>
      <c r="D61" s="101"/>
      <c r="E61" s="76"/>
      <c r="F61" s="67">
        <v>350</v>
      </c>
      <c r="G61" s="67">
        <v>0</v>
      </c>
      <c r="H61" s="67">
        <v>0</v>
      </c>
      <c r="I61" s="67">
        <v>0</v>
      </c>
      <c r="J61" s="84">
        <f t="shared" si="10"/>
        <v>350</v>
      </c>
    </row>
    <row r="62" spans="1:10" s="76" customFormat="1" ht="28.8" x14ac:dyDescent="0.3">
      <c r="A62" s="81"/>
      <c r="B62" s="106" t="s">
        <v>44</v>
      </c>
      <c r="C62" s="106" t="s">
        <v>343</v>
      </c>
      <c r="D62" s="101"/>
      <c r="F62" s="67">
        <f>250+450+250</f>
        <v>950</v>
      </c>
      <c r="G62" s="67"/>
      <c r="H62" s="67"/>
      <c r="I62" s="67"/>
      <c r="J62" s="84">
        <f t="shared" si="10"/>
        <v>950</v>
      </c>
    </row>
    <row r="63" spans="1:10" ht="16.2" x14ac:dyDescent="0.45">
      <c r="A63" s="81"/>
      <c r="B63" s="106" t="s">
        <v>162</v>
      </c>
      <c r="C63" s="106" t="s">
        <v>163</v>
      </c>
      <c r="D63" s="101"/>
      <c r="E63" s="76"/>
      <c r="F63" s="154">
        <v>0</v>
      </c>
      <c r="G63" s="154">
        <v>0</v>
      </c>
      <c r="H63" s="154">
        <v>0</v>
      </c>
      <c r="I63" s="154">
        <v>0</v>
      </c>
      <c r="J63" s="51">
        <f t="shared" si="10"/>
        <v>0</v>
      </c>
    </row>
    <row r="64" spans="1:10" x14ac:dyDescent="0.3">
      <c r="A64" s="81"/>
      <c r="B64" s="174" t="s">
        <v>6</v>
      </c>
      <c r="C64" s="175"/>
      <c r="D64" s="164"/>
      <c r="E64" s="166"/>
      <c r="F64" s="162">
        <f>SUM(F59:F63)</f>
        <v>2340</v>
      </c>
      <c r="G64" s="162">
        <f t="shared" ref="G64:J64" si="11">SUM(G59:G63)</f>
        <v>0</v>
      </c>
      <c r="H64" s="162">
        <f t="shared" si="11"/>
        <v>0</v>
      </c>
      <c r="I64" s="162">
        <f t="shared" si="11"/>
        <v>0</v>
      </c>
      <c r="J64" s="162">
        <f t="shared" si="11"/>
        <v>2340</v>
      </c>
    </row>
    <row r="65" spans="2:10" x14ac:dyDescent="0.3">
      <c r="B65" s="52"/>
      <c r="C65" s="52"/>
      <c r="D65" s="83"/>
      <c r="F65" s="13"/>
      <c r="G65" s="13"/>
      <c r="H65" s="13"/>
      <c r="I65" s="13"/>
      <c r="J65" s="13"/>
    </row>
    <row r="66" spans="2:10" ht="18" x14ac:dyDescent="0.35">
      <c r="B66" s="92" t="s">
        <v>391</v>
      </c>
      <c r="C66" s="108"/>
      <c r="D66" s="92"/>
      <c r="F66" s="27">
        <f>+F56-F64</f>
        <v>2860</v>
      </c>
      <c r="G66" s="27">
        <f t="shared" ref="G66:J66" si="12">+G56-G64</f>
        <v>0</v>
      </c>
      <c r="H66" s="27">
        <f t="shared" si="12"/>
        <v>0</v>
      </c>
      <c r="I66" s="27">
        <f t="shared" si="12"/>
        <v>0</v>
      </c>
      <c r="J66" s="27">
        <f t="shared" si="12"/>
        <v>2860</v>
      </c>
    </row>
    <row r="67" spans="2:10" x14ac:dyDescent="0.3">
      <c r="B67" s="52"/>
      <c r="C67" s="52"/>
      <c r="D67" s="83"/>
      <c r="F67" s="13"/>
      <c r="G67" s="13"/>
      <c r="H67" s="13"/>
      <c r="I67" s="13"/>
      <c r="J67" s="13"/>
    </row>
    <row r="68" spans="2:10" ht="18" x14ac:dyDescent="0.35">
      <c r="B68" s="70" t="s">
        <v>168</v>
      </c>
      <c r="C68" s="155"/>
      <c r="D68" s="149"/>
      <c r="E68" s="76"/>
      <c r="F68" s="156"/>
      <c r="G68" s="156"/>
      <c r="H68" s="156"/>
      <c r="I68" s="156"/>
      <c r="J68" s="156"/>
    </row>
    <row r="69" spans="2:10" x14ac:dyDescent="0.3">
      <c r="B69" s="177" t="s">
        <v>2</v>
      </c>
      <c r="C69" s="177"/>
      <c r="D69" s="160"/>
      <c r="E69" s="166"/>
      <c r="F69" s="161">
        <v>0</v>
      </c>
      <c r="G69" s="169">
        <v>0</v>
      </c>
      <c r="H69" s="169">
        <v>0</v>
      </c>
      <c r="I69" s="169">
        <v>0</v>
      </c>
      <c r="J69" s="169">
        <f t="shared" ref="J69" si="13">SUM(F69:I69)</f>
        <v>0</v>
      </c>
    </row>
    <row r="70" spans="2:10" x14ac:dyDescent="0.3">
      <c r="B70" s="155"/>
      <c r="C70" s="155"/>
      <c r="D70" s="149"/>
      <c r="E70" s="76"/>
      <c r="F70" s="156"/>
      <c r="G70" s="156"/>
      <c r="H70" s="156"/>
      <c r="I70" s="156"/>
      <c r="J70" s="156"/>
    </row>
    <row r="71" spans="2:10" x14ac:dyDescent="0.3">
      <c r="B71" s="177" t="s">
        <v>114</v>
      </c>
      <c r="C71" s="177" t="s">
        <v>169</v>
      </c>
      <c r="D71" s="160"/>
      <c r="E71" s="166"/>
      <c r="F71" s="161">
        <v>0</v>
      </c>
      <c r="G71" s="169">
        <v>0</v>
      </c>
      <c r="H71" s="169">
        <v>0</v>
      </c>
      <c r="I71" s="169">
        <v>0</v>
      </c>
      <c r="J71" s="169">
        <f t="shared" ref="J71" si="14">SUM(F71:I71)</f>
        <v>0</v>
      </c>
    </row>
    <row r="72" spans="2:10" x14ac:dyDescent="0.3">
      <c r="B72" s="155"/>
      <c r="C72" s="155"/>
      <c r="D72" s="149"/>
      <c r="E72" s="76"/>
      <c r="F72" s="156"/>
      <c r="G72" s="156"/>
      <c r="H72" s="156"/>
      <c r="I72" s="156"/>
      <c r="J72" s="156"/>
    </row>
    <row r="73" spans="2:10" ht="18" x14ac:dyDescent="0.35">
      <c r="B73" s="92" t="s">
        <v>387</v>
      </c>
      <c r="C73" s="108"/>
      <c r="D73" s="92"/>
      <c r="E73" s="76"/>
      <c r="F73" s="27">
        <f>+F69-F71</f>
        <v>0</v>
      </c>
      <c r="G73" s="27">
        <f t="shared" ref="G73:J73" si="15">+G69-G71</f>
        <v>0</v>
      </c>
      <c r="H73" s="27">
        <f t="shared" si="15"/>
        <v>0</v>
      </c>
      <c r="I73" s="27">
        <f t="shared" si="15"/>
        <v>0</v>
      </c>
      <c r="J73" s="27">
        <f t="shared" si="15"/>
        <v>0</v>
      </c>
    </row>
    <row r="74" spans="2:10" x14ac:dyDescent="0.3">
      <c r="B74" s="155"/>
      <c r="C74" s="155"/>
      <c r="D74" s="149"/>
      <c r="E74" s="76"/>
      <c r="F74" s="156"/>
      <c r="G74" s="156"/>
      <c r="H74" s="156"/>
      <c r="I74" s="156"/>
      <c r="J74" s="156"/>
    </row>
    <row r="75" spans="2:10" ht="18" x14ac:dyDescent="0.35">
      <c r="B75" s="89" t="s">
        <v>307</v>
      </c>
      <c r="C75" s="118"/>
      <c r="D75" s="89"/>
      <c r="F75" s="29">
        <f>F21+F35+F49+F66+F73</f>
        <v>3830</v>
      </c>
      <c r="G75" s="29">
        <f t="shared" ref="G75:J75" si="16">G21+G35+G49+G66+G73</f>
        <v>2230</v>
      </c>
      <c r="H75" s="29">
        <f t="shared" si="16"/>
        <v>1530</v>
      </c>
      <c r="I75" s="29">
        <f t="shared" si="16"/>
        <v>550</v>
      </c>
      <c r="J75" s="29">
        <f t="shared" si="16"/>
        <v>8140</v>
      </c>
    </row>
    <row r="76" spans="2:10" x14ac:dyDescent="0.3">
      <c r="B76" s="119"/>
      <c r="C76" s="119"/>
      <c r="D76" s="76"/>
    </row>
  </sheetData>
  <mergeCells count="3">
    <mergeCell ref="A1:J1"/>
    <mergeCell ref="A2:J2"/>
    <mergeCell ref="A3:J3"/>
  </mergeCells>
  <printOptions horizontalCentered="1" verticalCentered="1"/>
  <pageMargins left="0.7" right="0.7" top="0.5" bottom="0.5" header="0.3" footer="0.3"/>
  <pageSetup scale="71" fitToHeight="2" orientation="landscape" r:id="rId1"/>
  <headerFooter>
    <oddFooter>&amp;L&amp;T&amp;D&amp;C&amp;F&amp;R&amp;A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3"/>
  <sheetViews>
    <sheetView workbookViewId="0">
      <selection activeCell="L75" sqref="L75"/>
    </sheetView>
  </sheetViews>
  <sheetFormatPr defaultRowHeight="14.4" x14ac:dyDescent="0.3"/>
  <cols>
    <col min="1" max="1" width="7" style="5" customWidth="1"/>
    <col min="2" max="2" width="29.88671875" customWidth="1"/>
    <col min="3" max="3" width="35.5546875" customWidth="1"/>
    <col min="4" max="4" width="17" customWidth="1"/>
    <col min="5" max="5" width="14.5546875" style="1" bestFit="1" customWidth="1"/>
    <col min="6" max="7" width="13.6640625" style="76" customWidth="1"/>
    <col min="8" max="8" width="13.33203125" style="76" customWidth="1"/>
    <col min="9" max="10" width="12.88671875" style="76" customWidth="1"/>
  </cols>
  <sheetData>
    <row r="1" spans="1:10" ht="2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21" x14ac:dyDescent="0.4">
      <c r="A2" s="235" t="s">
        <v>21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</row>
    <row r="5" spans="1:10" x14ac:dyDescent="0.3">
      <c r="A5" s="4"/>
      <c r="B5" s="78" t="s">
        <v>1</v>
      </c>
      <c r="C5" s="77" t="s">
        <v>8</v>
      </c>
      <c r="D5" s="78"/>
      <c r="E5" s="3"/>
      <c r="F5" s="78" t="s">
        <v>137</v>
      </c>
      <c r="G5" s="78" t="s">
        <v>138</v>
      </c>
      <c r="H5" s="78" t="s">
        <v>139</v>
      </c>
      <c r="I5" s="78" t="s">
        <v>140</v>
      </c>
      <c r="J5" s="78" t="s">
        <v>142</v>
      </c>
    </row>
    <row r="6" spans="1:10" ht="18" x14ac:dyDescent="0.35">
      <c r="A6" s="6"/>
      <c r="B6" s="7" t="s">
        <v>143</v>
      </c>
      <c r="C6" s="15"/>
      <c r="D6" s="15"/>
      <c r="E6" s="15"/>
      <c r="F6"/>
      <c r="G6"/>
      <c r="H6"/>
      <c r="I6"/>
    </row>
    <row r="7" spans="1:10" x14ac:dyDescent="0.3">
      <c r="A7" s="10"/>
      <c r="B7" s="168" t="s">
        <v>2</v>
      </c>
      <c r="C7" s="164" t="s">
        <v>335</v>
      </c>
      <c r="D7" s="164"/>
      <c r="E7" s="167"/>
      <c r="F7" s="162">
        <v>125</v>
      </c>
      <c r="G7" s="162">
        <v>125</v>
      </c>
      <c r="H7" s="162">
        <v>125</v>
      </c>
      <c r="I7" s="162">
        <v>125</v>
      </c>
      <c r="J7" s="162">
        <f>SUM(F7:I7)</f>
        <v>500</v>
      </c>
    </row>
    <row r="8" spans="1:10" x14ac:dyDescent="0.3">
      <c r="A8" s="81"/>
      <c r="B8" s="11"/>
      <c r="C8" s="11"/>
      <c r="D8" s="11"/>
      <c r="E8" s="15"/>
      <c r="F8" s="35"/>
      <c r="G8" s="35"/>
      <c r="H8" s="35"/>
      <c r="I8" s="35"/>
      <c r="J8" s="35"/>
    </row>
    <row r="9" spans="1:10" x14ac:dyDescent="0.3">
      <c r="A9" s="81"/>
      <c r="B9" s="168" t="s">
        <v>3</v>
      </c>
      <c r="C9" s="164" t="s">
        <v>336</v>
      </c>
      <c r="D9" s="178"/>
      <c r="E9" s="167"/>
      <c r="F9" s="162">
        <v>87.5</v>
      </c>
      <c r="G9" s="162">
        <v>87.5</v>
      </c>
      <c r="H9" s="162">
        <v>87.5</v>
      </c>
      <c r="I9" s="162">
        <v>87.5</v>
      </c>
      <c r="J9" s="162">
        <f>SUM(F9:I9)</f>
        <v>350</v>
      </c>
    </row>
    <row r="10" spans="1:10" x14ac:dyDescent="0.3">
      <c r="A10" s="81"/>
      <c r="B10" s="11"/>
      <c r="C10" s="11"/>
      <c r="D10" s="11"/>
      <c r="E10" s="15"/>
      <c r="F10" s="84"/>
      <c r="G10" s="84"/>
      <c r="H10" s="84"/>
      <c r="I10" s="84"/>
      <c r="J10" s="84"/>
    </row>
    <row r="11" spans="1:10" ht="18" x14ac:dyDescent="0.35">
      <c r="A11" s="81"/>
      <c r="B11" s="25" t="s">
        <v>334</v>
      </c>
      <c r="C11" s="25"/>
      <c r="D11" s="25"/>
      <c r="E11" s="36"/>
      <c r="F11" s="37">
        <f>+F7-F9</f>
        <v>37.5</v>
      </c>
      <c r="G11" s="37">
        <f t="shared" ref="G11:J11" si="0">+G7-G9</f>
        <v>37.5</v>
      </c>
      <c r="H11" s="37">
        <f t="shared" si="0"/>
        <v>37.5</v>
      </c>
      <c r="I11" s="37">
        <f t="shared" si="0"/>
        <v>37.5</v>
      </c>
      <c r="J11" s="37">
        <f t="shared" si="0"/>
        <v>150</v>
      </c>
    </row>
    <row r="12" spans="1:10" s="76" customFormat="1" x14ac:dyDescent="0.3">
      <c r="A12" s="81"/>
      <c r="B12" s="83"/>
      <c r="C12" s="83"/>
      <c r="D12" s="83"/>
      <c r="E12" s="15"/>
      <c r="F12" s="84"/>
      <c r="G12" s="84"/>
      <c r="H12" s="84"/>
      <c r="I12" s="84"/>
      <c r="J12" s="84"/>
    </row>
    <row r="13" spans="1:10" s="76" customFormat="1" ht="18" x14ac:dyDescent="0.35">
      <c r="A13" s="81"/>
      <c r="B13" s="20" t="s">
        <v>397</v>
      </c>
      <c r="C13" s="23"/>
      <c r="D13" s="23"/>
      <c r="E13" s="15"/>
      <c r="F13" s="84"/>
      <c r="G13" s="84"/>
      <c r="H13" s="84"/>
      <c r="I13" s="84"/>
      <c r="J13" s="84"/>
    </row>
    <row r="14" spans="1:10" s="76" customFormat="1" x14ac:dyDescent="0.3">
      <c r="A14" s="81"/>
      <c r="B14" s="82" t="s">
        <v>2</v>
      </c>
      <c r="C14" s="83"/>
      <c r="D14" s="83"/>
      <c r="E14" s="15"/>
      <c r="F14" s="84"/>
      <c r="G14" s="84"/>
      <c r="H14" s="84"/>
      <c r="I14" s="84"/>
      <c r="J14" s="84"/>
    </row>
    <row r="15" spans="1:10" s="76" customFormat="1" ht="16.2" x14ac:dyDescent="0.45">
      <c r="A15" s="81"/>
      <c r="B15" s="83" t="s">
        <v>314</v>
      </c>
      <c r="C15" s="188"/>
      <c r="D15" s="83"/>
      <c r="E15" s="15"/>
      <c r="F15" s="51">
        <v>50</v>
      </c>
      <c r="G15" s="84">
        <v>0</v>
      </c>
      <c r="H15" s="84">
        <v>0</v>
      </c>
      <c r="I15" s="84">
        <v>0</v>
      </c>
      <c r="J15" s="51">
        <f>SUM(F15:I15)</f>
        <v>50</v>
      </c>
    </row>
    <row r="16" spans="1:10" s="76" customFormat="1" x14ac:dyDescent="0.3">
      <c r="A16" s="81"/>
      <c r="B16" s="163" t="s">
        <v>5</v>
      </c>
      <c r="C16" s="164"/>
      <c r="D16" s="164"/>
      <c r="E16" s="167"/>
      <c r="F16" s="162">
        <f>SUM(F14:F15)</f>
        <v>50</v>
      </c>
      <c r="G16" s="162">
        <f>SUM(G14:G15)</f>
        <v>0</v>
      </c>
      <c r="H16" s="162">
        <f>SUM(H14:H15)</f>
        <v>0</v>
      </c>
      <c r="I16" s="162">
        <f>SUM(I14:I15)</f>
        <v>0</v>
      </c>
      <c r="J16" s="162">
        <f>SUM(J15)</f>
        <v>50</v>
      </c>
    </row>
    <row r="17" spans="1:10" s="76" customFormat="1" x14ac:dyDescent="0.3">
      <c r="A17" s="81"/>
      <c r="B17" s="83"/>
      <c r="C17" s="83"/>
      <c r="D17" s="83"/>
      <c r="E17" s="15"/>
      <c r="F17" s="84"/>
      <c r="G17" s="84"/>
      <c r="H17" s="84"/>
      <c r="I17" s="84"/>
      <c r="J17" s="84"/>
    </row>
    <row r="18" spans="1:10" s="76" customFormat="1" x14ac:dyDescent="0.3">
      <c r="A18" s="81"/>
      <c r="B18" s="202" t="s">
        <v>114</v>
      </c>
      <c r="F18" s="120"/>
      <c r="G18" s="120"/>
      <c r="H18" s="120"/>
      <c r="I18" s="120"/>
      <c r="J18" s="120"/>
    </row>
    <row r="19" spans="1:10" s="76" customFormat="1" x14ac:dyDescent="0.3">
      <c r="A19" s="81"/>
      <c r="B19" s="204" t="s">
        <v>315</v>
      </c>
      <c r="C19" s="191"/>
      <c r="F19" s="84">
        <v>15</v>
      </c>
      <c r="G19" s="84">
        <v>0</v>
      </c>
      <c r="H19" s="84">
        <v>0</v>
      </c>
      <c r="I19" s="84">
        <v>0</v>
      </c>
      <c r="J19" s="84">
        <f>SUM(F19:I19)</f>
        <v>15</v>
      </c>
    </row>
    <row r="20" spans="1:10" s="76" customFormat="1" ht="32.4" customHeight="1" x14ac:dyDescent="0.45">
      <c r="A20" s="81"/>
      <c r="B20" s="158" t="s">
        <v>316</v>
      </c>
      <c r="C20" s="205" t="s">
        <v>317</v>
      </c>
      <c r="F20" s="51">
        <v>20</v>
      </c>
      <c r="G20" s="84">
        <v>0</v>
      </c>
      <c r="H20" s="84">
        <v>0</v>
      </c>
      <c r="I20" s="84">
        <v>0</v>
      </c>
      <c r="J20" s="51">
        <f>SUM(F20:I20)</f>
        <v>20</v>
      </c>
    </row>
    <row r="21" spans="1:10" s="76" customFormat="1" x14ac:dyDescent="0.3">
      <c r="A21" s="81"/>
      <c r="B21" s="163" t="s">
        <v>144</v>
      </c>
      <c r="C21" s="164"/>
      <c r="D21" s="164"/>
      <c r="E21" s="167"/>
      <c r="F21" s="162">
        <f>SUM(F19:F20)</f>
        <v>35</v>
      </c>
      <c r="G21" s="162">
        <f>SUM(G19:G20)</f>
        <v>0</v>
      </c>
      <c r="H21" s="162">
        <f>SUM(H19:H20)</f>
        <v>0</v>
      </c>
      <c r="I21" s="162">
        <f>SUM(I19:I20)</f>
        <v>0</v>
      </c>
      <c r="J21" s="162">
        <f>SUM(J19:J20)</f>
        <v>35</v>
      </c>
    </row>
    <row r="22" spans="1:10" s="76" customFormat="1" x14ac:dyDescent="0.3">
      <c r="A22" s="81"/>
      <c r="B22" s="83"/>
      <c r="C22" s="83"/>
      <c r="D22" s="83"/>
      <c r="E22" s="15"/>
      <c r="F22" s="84"/>
      <c r="G22" s="84"/>
      <c r="H22" s="84"/>
      <c r="I22" s="84"/>
      <c r="J22" s="84"/>
    </row>
    <row r="23" spans="1:10" s="76" customFormat="1" ht="18" x14ac:dyDescent="0.35">
      <c r="A23" s="81"/>
      <c r="B23" s="92" t="s">
        <v>398</v>
      </c>
      <c r="C23" s="92"/>
      <c r="D23" s="92"/>
      <c r="E23" s="36"/>
      <c r="F23" s="37">
        <f>+F16-F21</f>
        <v>15</v>
      </c>
      <c r="G23" s="37">
        <f t="shared" ref="G23:J23" si="1">+G16-G21</f>
        <v>0</v>
      </c>
      <c r="H23" s="37">
        <f t="shared" si="1"/>
        <v>0</v>
      </c>
      <c r="I23" s="37">
        <f t="shared" si="1"/>
        <v>0</v>
      </c>
      <c r="J23" s="37">
        <f t="shared" si="1"/>
        <v>15</v>
      </c>
    </row>
    <row r="24" spans="1:10" s="76" customFormat="1" x14ac:dyDescent="0.3">
      <c r="A24" s="81"/>
      <c r="B24" s="83"/>
      <c r="C24" s="83"/>
      <c r="D24" s="83"/>
      <c r="E24" s="15"/>
      <c r="F24" s="84"/>
      <c r="G24" s="84"/>
      <c r="H24" s="84"/>
      <c r="I24" s="84"/>
      <c r="J24" s="84"/>
    </row>
    <row r="25" spans="1:10" s="76" customFormat="1" ht="18" x14ac:dyDescent="0.35">
      <c r="A25" s="81"/>
      <c r="B25" s="20" t="s">
        <v>395</v>
      </c>
      <c r="C25" s="23"/>
      <c r="D25" s="23"/>
      <c r="E25" s="15"/>
      <c r="F25" s="84"/>
      <c r="G25" s="84"/>
      <c r="H25" s="84"/>
      <c r="I25" s="84"/>
      <c r="J25" s="84"/>
    </row>
    <row r="26" spans="1:10" s="76" customFormat="1" x14ac:dyDescent="0.3">
      <c r="A26" s="81"/>
      <c r="B26" s="82" t="s">
        <v>2</v>
      </c>
      <c r="C26" s="83"/>
      <c r="D26" s="83"/>
      <c r="E26" s="15"/>
      <c r="F26" s="84"/>
      <c r="G26" s="84"/>
      <c r="H26" s="84"/>
      <c r="I26" s="84"/>
      <c r="J26" s="84"/>
    </row>
    <row r="27" spans="1:10" s="76" customFormat="1" ht="16.2" x14ac:dyDescent="0.45">
      <c r="A27" s="81"/>
      <c r="B27" s="83" t="s">
        <v>42</v>
      </c>
      <c r="C27" s="83" t="s">
        <v>311</v>
      </c>
      <c r="D27" s="83"/>
      <c r="E27" s="15"/>
      <c r="F27" s="51">
        <v>375</v>
      </c>
      <c r="G27" s="84">
        <v>0</v>
      </c>
      <c r="H27" s="84">
        <v>0</v>
      </c>
      <c r="I27" s="84">
        <v>0</v>
      </c>
      <c r="J27" s="51">
        <f>SUM(F27:I27)</f>
        <v>375</v>
      </c>
    </row>
    <row r="28" spans="1:10" s="76" customFormat="1" x14ac:dyDescent="0.3">
      <c r="A28" s="81"/>
      <c r="B28" s="163" t="s">
        <v>5</v>
      </c>
      <c r="C28" s="164"/>
      <c r="D28" s="164"/>
      <c r="E28" s="167"/>
      <c r="F28" s="162">
        <f>SUM(F26:F27)</f>
        <v>375</v>
      </c>
      <c r="G28" s="162">
        <f>SUM(G26:G27)</f>
        <v>0</v>
      </c>
      <c r="H28" s="162">
        <f>SUM(H26:H27)</f>
        <v>0</v>
      </c>
      <c r="I28" s="162">
        <f>SUM(I26:I27)</f>
        <v>0</v>
      </c>
      <c r="J28" s="162">
        <f>SUM(J27)</f>
        <v>375</v>
      </c>
    </row>
    <row r="29" spans="1:10" s="76" customFormat="1" x14ac:dyDescent="0.3">
      <c r="A29" s="81"/>
      <c r="F29" s="120"/>
      <c r="G29" s="120"/>
      <c r="H29" s="120"/>
      <c r="I29" s="120"/>
      <c r="J29" s="120"/>
    </row>
    <row r="30" spans="1:10" s="76" customFormat="1" x14ac:dyDescent="0.3">
      <c r="A30" s="81"/>
      <c r="B30" s="202" t="s">
        <v>114</v>
      </c>
      <c r="F30" s="120"/>
      <c r="G30" s="120"/>
      <c r="H30" s="120"/>
      <c r="I30" s="120"/>
      <c r="J30" s="120"/>
    </row>
    <row r="31" spans="1:10" s="76" customFormat="1" x14ac:dyDescent="0.3">
      <c r="A31" s="81"/>
      <c r="B31" s="158" t="s">
        <v>312</v>
      </c>
      <c r="F31" s="84">
        <v>150</v>
      </c>
      <c r="G31" s="84">
        <v>0</v>
      </c>
      <c r="H31" s="84">
        <v>0</v>
      </c>
      <c r="I31" s="84">
        <v>0</v>
      </c>
      <c r="J31" s="84">
        <f>SUM(F31:I31)</f>
        <v>150</v>
      </c>
    </row>
    <row r="32" spans="1:10" s="76" customFormat="1" ht="16.2" x14ac:dyDescent="0.45">
      <c r="A32" s="81"/>
      <c r="B32" s="158" t="s">
        <v>313</v>
      </c>
      <c r="F32" s="51">
        <v>200</v>
      </c>
      <c r="G32" s="84">
        <v>0</v>
      </c>
      <c r="H32" s="84">
        <v>0</v>
      </c>
      <c r="I32" s="84">
        <v>0</v>
      </c>
      <c r="J32" s="51">
        <f>SUM(F32:I32)</f>
        <v>200</v>
      </c>
    </row>
    <row r="33" spans="1:10" s="76" customFormat="1" x14ac:dyDescent="0.3">
      <c r="A33" s="81"/>
      <c r="B33" s="163" t="s">
        <v>144</v>
      </c>
      <c r="C33" s="164"/>
      <c r="D33" s="164"/>
      <c r="E33" s="167"/>
      <c r="F33" s="162">
        <f>SUM(F31:F32)</f>
        <v>350</v>
      </c>
      <c r="G33" s="162">
        <f>SUM(G31:G32)</f>
        <v>0</v>
      </c>
      <c r="H33" s="162">
        <f>SUM(H31:H32)</f>
        <v>0</v>
      </c>
      <c r="I33" s="162">
        <f>SUM(I31:I32)</f>
        <v>0</v>
      </c>
      <c r="J33" s="162">
        <f>SUM(J31:J32)</f>
        <v>350</v>
      </c>
    </row>
    <row r="34" spans="1:10" s="76" customFormat="1" x14ac:dyDescent="0.3">
      <c r="A34" s="81"/>
      <c r="F34" s="120"/>
      <c r="G34" s="120"/>
      <c r="H34" s="120"/>
      <c r="I34" s="120"/>
      <c r="J34" s="120"/>
    </row>
    <row r="35" spans="1:10" s="76" customFormat="1" ht="18" x14ac:dyDescent="0.35">
      <c r="A35" s="81"/>
      <c r="B35" s="92" t="s">
        <v>396</v>
      </c>
      <c r="C35" s="92"/>
      <c r="D35" s="92"/>
      <c r="E35" s="36"/>
      <c r="F35" s="37">
        <f>+F28-F33</f>
        <v>25</v>
      </c>
      <c r="G35" s="37">
        <f t="shared" ref="G35:J35" si="2">+G28-G33</f>
        <v>0</v>
      </c>
      <c r="H35" s="37">
        <f t="shared" si="2"/>
        <v>0</v>
      </c>
      <c r="I35" s="37">
        <f t="shared" si="2"/>
        <v>0</v>
      </c>
      <c r="J35" s="37">
        <f t="shared" si="2"/>
        <v>25</v>
      </c>
    </row>
    <row r="36" spans="1:10" s="76" customFormat="1" x14ac:dyDescent="0.3">
      <c r="A36" s="81"/>
      <c r="F36" s="120"/>
      <c r="G36" s="120"/>
      <c r="H36" s="120"/>
      <c r="I36" s="120"/>
      <c r="J36" s="120"/>
    </row>
    <row r="37" spans="1:10" ht="18" x14ac:dyDescent="0.35">
      <c r="A37" s="81"/>
      <c r="B37" s="20" t="s">
        <v>393</v>
      </c>
      <c r="C37" s="23"/>
      <c r="D37" s="23"/>
      <c r="E37" s="76"/>
      <c r="F37" s="120"/>
      <c r="G37" s="120"/>
      <c r="H37" s="120"/>
      <c r="I37" s="120"/>
      <c r="J37" s="120"/>
    </row>
    <row r="38" spans="1:10" x14ac:dyDescent="0.3">
      <c r="A38" s="81"/>
      <c r="B38" s="82" t="s">
        <v>2</v>
      </c>
      <c r="C38" s="83"/>
      <c r="D38" s="83"/>
      <c r="E38" s="15"/>
      <c r="F38" s="84"/>
      <c r="G38" s="84"/>
      <c r="H38" s="84"/>
      <c r="I38" s="84"/>
      <c r="J38" s="84"/>
    </row>
    <row r="39" spans="1:10" s="76" customFormat="1" x14ac:dyDescent="0.3">
      <c r="A39" s="81"/>
      <c r="B39" s="83" t="s">
        <v>319</v>
      </c>
      <c r="C39" s="83" t="s">
        <v>322</v>
      </c>
      <c r="D39" s="83"/>
      <c r="E39" s="15"/>
      <c r="F39" s="84">
        <v>300</v>
      </c>
      <c r="G39" s="84">
        <v>0</v>
      </c>
      <c r="H39" s="84">
        <v>0</v>
      </c>
      <c r="I39" s="84">
        <v>0</v>
      </c>
      <c r="J39" s="84">
        <f>SUM(F39:I39)</f>
        <v>300</v>
      </c>
    </row>
    <row r="40" spans="1:10" ht="16.2" x14ac:dyDescent="0.45">
      <c r="A40" s="81"/>
      <c r="B40" s="83" t="s">
        <v>320</v>
      </c>
      <c r="C40" s="83" t="s">
        <v>321</v>
      </c>
      <c r="D40" s="83"/>
      <c r="E40" s="15"/>
      <c r="F40" s="51">
        <v>200</v>
      </c>
      <c r="G40" s="84">
        <v>0</v>
      </c>
      <c r="H40" s="84">
        <v>0</v>
      </c>
      <c r="I40" s="84">
        <v>0</v>
      </c>
      <c r="J40" s="51">
        <f>SUM(F40:I40)</f>
        <v>200</v>
      </c>
    </row>
    <row r="41" spans="1:10" s="76" customFormat="1" x14ac:dyDescent="0.3">
      <c r="A41" s="81"/>
      <c r="B41" s="163" t="s">
        <v>5</v>
      </c>
      <c r="C41" s="164"/>
      <c r="D41" s="164"/>
      <c r="E41" s="167"/>
      <c r="F41" s="162">
        <f>SUM(F38:F40)</f>
        <v>500</v>
      </c>
      <c r="G41" s="162">
        <f>SUM(G38:G40)</f>
        <v>0</v>
      </c>
      <c r="H41" s="162">
        <f>SUM(H38:H40)</f>
        <v>0</v>
      </c>
      <c r="I41" s="162">
        <f>SUM(I38:I40)</f>
        <v>0</v>
      </c>
      <c r="J41" s="162">
        <f>SUM(J39:J40)</f>
        <v>500</v>
      </c>
    </row>
    <row r="42" spans="1:10" s="76" customFormat="1" x14ac:dyDescent="0.3">
      <c r="A42" s="81"/>
      <c r="F42" s="120"/>
      <c r="G42" s="120"/>
      <c r="H42" s="120"/>
      <c r="I42" s="120"/>
      <c r="J42" s="120"/>
    </row>
    <row r="43" spans="1:10" s="76" customFormat="1" x14ac:dyDescent="0.3">
      <c r="A43" s="81"/>
      <c r="B43" s="202" t="s">
        <v>114</v>
      </c>
      <c r="F43" s="120"/>
      <c r="G43" s="120"/>
      <c r="H43" s="120"/>
      <c r="I43" s="120"/>
      <c r="J43" s="120"/>
    </row>
    <row r="44" spans="1:10" s="76" customFormat="1" x14ac:dyDescent="0.3">
      <c r="A44" s="81"/>
      <c r="B44" s="158" t="s">
        <v>312</v>
      </c>
      <c r="F44" s="84">
        <v>150</v>
      </c>
      <c r="G44" s="84">
        <v>0</v>
      </c>
      <c r="H44" s="84">
        <v>0</v>
      </c>
      <c r="I44" s="84">
        <v>0</v>
      </c>
      <c r="J44" s="84">
        <f>SUM(F44:I44)</f>
        <v>150</v>
      </c>
    </row>
    <row r="45" spans="1:10" ht="16.2" x14ac:dyDescent="0.45">
      <c r="A45" s="81"/>
      <c r="B45" s="158" t="s">
        <v>313</v>
      </c>
      <c r="C45" s="76"/>
      <c r="D45" s="76"/>
      <c r="E45" s="76"/>
      <c r="F45" s="51">
        <v>200</v>
      </c>
      <c r="G45" s="84">
        <v>0</v>
      </c>
      <c r="H45" s="84">
        <v>0</v>
      </c>
      <c r="I45" s="84">
        <v>0</v>
      </c>
      <c r="J45" s="51">
        <f>SUM(F45:I45)</f>
        <v>200</v>
      </c>
    </row>
    <row r="46" spans="1:10" s="76" customFormat="1" x14ac:dyDescent="0.3">
      <c r="A46" s="81"/>
      <c r="B46" s="163" t="s">
        <v>144</v>
      </c>
      <c r="C46" s="164"/>
      <c r="D46" s="164"/>
      <c r="E46" s="167"/>
      <c r="F46" s="162">
        <f>SUM(F44:F45)</f>
        <v>350</v>
      </c>
      <c r="G46" s="162">
        <f>SUM(G44:G45)</f>
        <v>0</v>
      </c>
      <c r="H46" s="162">
        <f>SUM(H44:H45)</f>
        <v>0</v>
      </c>
      <c r="I46" s="162">
        <f>SUM(I44:I45)</f>
        <v>0</v>
      </c>
      <c r="J46" s="162">
        <f>SUM(J44:J45)</f>
        <v>350</v>
      </c>
    </row>
    <row r="47" spans="1:10" s="76" customFormat="1" x14ac:dyDescent="0.3">
      <c r="A47" s="81"/>
    </row>
    <row r="48" spans="1:10" s="76" customFormat="1" ht="18" x14ac:dyDescent="0.35">
      <c r="A48" s="81"/>
      <c r="B48" s="92" t="s">
        <v>394</v>
      </c>
      <c r="C48" s="92"/>
      <c r="D48" s="92"/>
      <c r="E48" s="36"/>
      <c r="F48" s="37">
        <f>+F41-F46</f>
        <v>150</v>
      </c>
      <c r="G48" s="37">
        <f t="shared" ref="G48:J48" si="3">+G41-G46</f>
        <v>0</v>
      </c>
      <c r="H48" s="37">
        <f t="shared" si="3"/>
        <v>0</v>
      </c>
      <c r="I48" s="37">
        <f t="shared" si="3"/>
        <v>0</v>
      </c>
      <c r="J48" s="37">
        <f t="shared" si="3"/>
        <v>150</v>
      </c>
    </row>
    <row r="49" spans="1:10" s="76" customFormat="1" x14ac:dyDescent="0.3">
      <c r="A49" s="81"/>
    </row>
    <row r="50" spans="1:10" s="76" customFormat="1" ht="18" x14ac:dyDescent="0.35">
      <c r="A50" s="81"/>
      <c r="B50" s="20" t="s">
        <v>332</v>
      </c>
      <c r="C50" s="23"/>
      <c r="D50" s="23"/>
      <c r="F50" s="120"/>
      <c r="G50" s="120"/>
      <c r="H50" s="120"/>
      <c r="I50" s="120"/>
      <c r="J50" s="120"/>
    </row>
    <row r="51" spans="1:10" x14ac:dyDescent="0.3">
      <c r="A51" s="81"/>
      <c r="B51" s="82" t="s">
        <v>2</v>
      </c>
      <c r="C51" s="83"/>
      <c r="D51" s="83"/>
      <c r="E51" s="15"/>
      <c r="F51" s="84"/>
      <c r="G51" s="84"/>
      <c r="H51" s="84"/>
      <c r="I51" s="84"/>
      <c r="J51" s="84"/>
    </row>
    <row r="52" spans="1:10" ht="16.2" x14ac:dyDescent="0.45">
      <c r="A52" s="81"/>
      <c r="B52" s="83" t="s">
        <v>42</v>
      </c>
      <c r="C52" s="83" t="s">
        <v>323</v>
      </c>
      <c r="D52" s="83"/>
      <c r="E52" s="15"/>
      <c r="F52" s="84">
        <v>0</v>
      </c>
      <c r="G52" s="84">
        <v>0</v>
      </c>
      <c r="H52" s="51">
        <v>255</v>
      </c>
      <c r="I52" s="84">
        <v>0</v>
      </c>
      <c r="J52" s="51">
        <f>SUM(F52:I52)</f>
        <v>255</v>
      </c>
    </row>
    <row r="53" spans="1:10" x14ac:dyDescent="0.3">
      <c r="A53" s="81"/>
      <c r="B53" s="163" t="s">
        <v>5</v>
      </c>
      <c r="C53" s="164"/>
      <c r="D53" s="164"/>
      <c r="E53" s="167"/>
      <c r="F53" s="162">
        <f>SUM(F51:F52)</f>
        <v>0</v>
      </c>
      <c r="G53" s="162">
        <f>SUM(G51:G52)</f>
        <v>0</v>
      </c>
      <c r="H53" s="162">
        <f>SUM(H51:H52)</f>
        <v>255</v>
      </c>
      <c r="I53" s="162">
        <f>SUM(I51:I52)</f>
        <v>0</v>
      </c>
      <c r="J53" s="162">
        <f>SUM(J52:J52)</f>
        <v>255</v>
      </c>
    </row>
    <row r="54" spans="1:10" x14ac:dyDescent="0.3">
      <c r="A54" s="81"/>
      <c r="B54" s="76"/>
      <c r="C54" s="76"/>
      <c r="D54" s="76"/>
      <c r="E54" s="76"/>
      <c r="F54" s="120"/>
      <c r="G54" s="120"/>
      <c r="H54" s="120"/>
      <c r="I54" s="120"/>
      <c r="J54" s="120"/>
    </row>
    <row r="55" spans="1:10" x14ac:dyDescent="0.3">
      <c r="A55" s="81"/>
      <c r="B55" s="202" t="s">
        <v>114</v>
      </c>
      <c r="C55" s="76"/>
      <c r="D55" s="76"/>
      <c r="E55" s="76"/>
      <c r="F55" s="120"/>
      <c r="G55" s="120"/>
      <c r="H55" s="120"/>
      <c r="I55" s="120"/>
      <c r="J55" s="120"/>
    </row>
    <row r="56" spans="1:10" x14ac:dyDescent="0.3">
      <c r="A56" s="81"/>
      <c r="B56" s="158" t="s">
        <v>312</v>
      </c>
      <c r="C56" s="76"/>
      <c r="D56" s="76"/>
      <c r="E56" s="76"/>
      <c r="F56" s="84">
        <v>0</v>
      </c>
      <c r="G56" s="84">
        <v>0</v>
      </c>
      <c r="H56" s="84">
        <v>125</v>
      </c>
      <c r="I56" s="84">
        <v>0</v>
      </c>
      <c r="J56" s="84">
        <f>SUM(F56:I56)</f>
        <v>125</v>
      </c>
    </row>
    <row r="57" spans="1:10" ht="16.2" x14ac:dyDescent="0.45">
      <c r="A57" s="81"/>
      <c r="B57" s="158" t="s">
        <v>313</v>
      </c>
      <c r="C57" s="76"/>
      <c r="D57" s="76"/>
      <c r="E57" s="76"/>
      <c r="F57" s="84">
        <v>0</v>
      </c>
      <c r="G57" s="84">
        <v>0</v>
      </c>
      <c r="H57" s="51">
        <v>130</v>
      </c>
      <c r="I57" s="84">
        <v>0</v>
      </c>
      <c r="J57" s="51">
        <f>SUM(F57:I57)</f>
        <v>130</v>
      </c>
    </row>
    <row r="58" spans="1:10" x14ac:dyDescent="0.3">
      <c r="A58" s="81"/>
      <c r="B58" s="163" t="s">
        <v>144</v>
      </c>
      <c r="C58" s="164"/>
      <c r="D58" s="164"/>
      <c r="E58" s="167"/>
      <c r="F58" s="162">
        <f>SUM(F56:F57)</f>
        <v>0</v>
      </c>
      <c r="G58" s="162">
        <f>SUM(G56:G57)</f>
        <v>0</v>
      </c>
      <c r="H58" s="162">
        <f>SUM(H56:H57)</f>
        <v>255</v>
      </c>
      <c r="I58" s="162">
        <f>SUM(I56:I57)</f>
        <v>0</v>
      </c>
      <c r="J58" s="162">
        <f>SUM(J56:J57)</f>
        <v>255</v>
      </c>
    </row>
    <row r="59" spans="1:10" s="76" customFormat="1" x14ac:dyDescent="0.3">
      <c r="A59" s="81"/>
    </row>
    <row r="60" spans="1:10" s="76" customFormat="1" ht="18" x14ac:dyDescent="0.35">
      <c r="A60" s="81"/>
      <c r="B60" s="92" t="s">
        <v>333</v>
      </c>
      <c r="C60" s="92"/>
      <c r="D60" s="92"/>
      <c r="E60" s="36"/>
      <c r="F60" s="37">
        <f>+F53-F58</f>
        <v>0</v>
      </c>
      <c r="G60" s="37">
        <f t="shared" ref="G60:J60" si="4">+G53-G58</f>
        <v>0</v>
      </c>
      <c r="H60" s="37">
        <f t="shared" si="4"/>
        <v>0</v>
      </c>
      <c r="I60" s="37">
        <f t="shared" si="4"/>
        <v>0</v>
      </c>
      <c r="J60" s="37">
        <f t="shared" si="4"/>
        <v>0</v>
      </c>
    </row>
    <row r="61" spans="1:10" s="76" customFormat="1" x14ac:dyDescent="0.3">
      <c r="A61" s="81"/>
    </row>
    <row r="62" spans="1:10" s="76" customFormat="1" ht="18" x14ac:dyDescent="0.35">
      <c r="B62" s="20" t="s">
        <v>328</v>
      </c>
      <c r="C62" s="23"/>
      <c r="D62" s="23"/>
      <c r="F62" s="120"/>
      <c r="G62" s="120"/>
      <c r="H62" s="120"/>
      <c r="I62" s="120"/>
      <c r="J62" s="120"/>
    </row>
    <row r="63" spans="1:10" s="76" customFormat="1" x14ac:dyDescent="0.3">
      <c r="B63" s="82" t="s">
        <v>2</v>
      </c>
      <c r="C63" s="83"/>
      <c r="D63" s="83"/>
      <c r="E63" s="15"/>
      <c r="F63" s="84"/>
      <c r="G63" s="84"/>
      <c r="H63" s="84"/>
      <c r="I63" s="84"/>
      <c r="J63" s="84"/>
    </row>
    <row r="64" spans="1:10" s="76" customFormat="1" ht="16.2" x14ac:dyDescent="0.45">
      <c r="B64" s="83" t="s">
        <v>42</v>
      </c>
      <c r="C64" s="83" t="s">
        <v>330</v>
      </c>
      <c r="D64" s="83"/>
      <c r="E64" s="15"/>
      <c r="F64" s="84">
        <v>0</v>
      </c>
      <c r="G64" s="84">
        <v>0</v>
      </c>
      <c r="H64" s="84">
        <v>0</v>
      </c>
      <c r="I64" s="51">
        <v>800</v>
      </c>
      <c r="J64" s="51">
        <f>SUM(F64:I64)</f>
        <v>800</v>
      </c>
    </row>
    <row r="65" spans="1:10" s="76" customFormat="1" x14ac:dyDescent="0.3">
      <c r="B65" s="163" t="s">
        <v>5</v>
      </c>
      <c r="C65" s="164"/>
      <c r="D65" s="164"/>
      <c r="E65" s="167"/>
      <c r="F65" s="162">
        <f>SUM(F63:F64)</f>
        <v>0</v>
      </c>
      <c r="G65" s="162">
        <f>SUM(G63:G64)</f>
        <v>0</v>
      </c>
      <c r="H65" s="162">
        <f>SUM(H63:H64)</f>
        <v>0</v>
      </c>
      <c r="I65" s="162">
        <f>SUM(I63:I64)</f>
        <v>800</v>
      </c>
      <c r="J65" s="162">
        <f>SUM(J64:J64)</f>
        <v>800</v>
      </c>
    </row>
    <row r="66" spans="1:10" x14ac:dyDescent="0.3">
      <c r="B66" s="76"/>
      <c r="C66" s="76"/>
      <c r="D66" s="76"/>
      <c r="E66" s="76"/>
      <c r="F66" s="120"/>
      <c r="G66" s="120"/>
      <c r="H66" s="120"/>
      <c r="I66" s="120"/>
      <c r="J66" s="120"/>
    </row>
    <row r="67" spans="1:10" x14ac:dyDescent="0.3">
      <c r="B67" s="202" t="s">
        <v>114</v>
      </c>
      <c r="C67" s="76"/>
      <c r="D67" s="76"/>
      <c r="E67" s="76"/>
      <c r="F67" s="120"/>
      <c r="G67" s="120"/>
      <c r="H67" s="120"/>
      <c r="I67" s="120"/>
      <c r="J67" s="120"/>
    </row>
    <row r="68" spans="1:10" x14ac:dyDescent="0.3">
      <c r="B68" s="158" t="s">
        <v>312</v>
      </c>
      <c r="C68" s="76" t="s">
        <v>329</v>
      </c>
      <c r="D68" s="76"/>
      <c r="E68" s="76"/>
      <c r="F68" s="84">
        <v>0</v>
      </c>
      <c r="G68" s="84">
        <v>0</v>
      </c>
      <c r="H68" s="84">
        <v>0</v>
      </c>
      <c r="I68" s="84">
        <v>200</v>
      </c>
      <c r="J68" s="84">
        <f>SUM(F68:I68)</f>
        <v>200</v>
      </c>
    </row>
    <row r="69" spans="1:10" ht="16.2" x14ac:dyDescent="0.45">
      <c r="B69" s="158" t="s">
        <v>313</v>
      </c>
      <c r="C69" s="76"/>
      <c r="D69" s="76"/>
      <c r="E69" s="76"/>
      <c r="F69" s="84">
        <v>0</v>
      </c>
      <c r="G69" s="84">
        <v>0</v>
      </c>
      <c r="H69" s="84">
        <v>0</v>
      </c>
      <c r="I69" s="51">
        <v>200</v>
      </c>
      <c r="J69" s="51">
        <f>SUM(F69:I69)</f>
        <v>200</v>
      </c>
    </row>
    <row r="70" spans="1:10" x14ac:dyDescent="0.3">
      <c r="B70" s="163" t="s">
        <v>144</v>
      </c>
      <c r="C70" s="164"/>
      <c r="D70" s="164"/>
      <c r="E70" s="167"/>
      <c r="F70" s="162">
        <f>SUM(F68:F69)</f>
        <v>0</v>
      </c>
      <c r="G70" s="162">
        <f>SUM(G68:G69)</f>
        <v>0</v>
      </c>
      <c r="H70" s="162">
        <f>SUM(H68:H69)</f>
        <v>0</v>
      </c>
      <c r="I70" s="162">
        <f>SUM(I68:I69)</f>
        <v>400</v>
      </c>
      <c r="J70" s="162">
        <f>SUM(J68:J69)</f>
        <v>400</v>
      </c>
    </row>
    <row r="71" spans="1:10" x14ac:dyDescent="0.3">
      <c r="B71" s="76"/>
      <c r="C71" s="76"/>
      <c r="D71" s="76"/>
      <c r="E71" s="76"/>
    </row>
    <row r="72" spans="1:10" ht="18" x14ac:dyDescent="0.35">
      <c r="B72" s="92" t="s">
        <v>331</v>
      </c>
      <c r="C72" s="92"/>
      <c r="D72" s="92"/>
      <c r="E72" s="36"/>
      <c r="F72" s="37">
        <f>+F65-F70</f>
        <v>0</v>
      </c>
      <c r="G72" s="37">
        <f t="shared" ref="G72:J72" si="5">+G65-G70</f>
        <v>0</v>
      </c>
      <c r="H72" s="37">
        <f t="shared" si="5"/>
        <v>0</v>
      </c>
      <c r="I72" s="37">
        <f t="shared" si="5"/>
        <v>400</v>
      </c>
      <c r="J72" s="37">
        <f t="shared" si="5"/>
        <v>400</v>
      </c>
    </row>
    <row r="74" spans="1:10" ht="18" x14ac:dyDescent="0.35">
      <c r="A74" s="81"/>
      <c r="B74" s="20" t="s">
        <v>327</v>
      </c>
      <c r="C74" s="23"/>
      <c r="D74" s="23"/>
      <c r="E74" s="76"/>
      <c r="F74" s="120"/>
      <c r="G74" s="120"/>
      <c r="H74" s="120"/>
      <c r="I74" s="120"/>
      <c r="J74" s="120"/>
    </row>
    <row r="75" spans="1:10" x14ac:dyDescent="0.3">
      <c r="A75" s="81"/>
      <c r="B75" s="82" t="s">
        <v>2</v>
      </c>
      <c r="C75" s="83"/>
      <c r="D75" s="83"/>
      <c r="E75" s="15"/>
      <c r="F75" s="84"/>
      <c r="G75" s="84"/>
      <c r="H75" s="84"/>
      <c r="I75" s="84"/>
      <c r="J75" s="84"/>
    </row>
    <row r="76" spans="1:10" x14ac:dyDescent="0.3">
      <c r="A76" s="81"/>
      <c r="B76" s="148" t="s">
        <v>319</v>
      </c>
      <c r="C76" s="188" t="s">
        <v>325</v>
      </c>
      <c r="D76" s="83"/>
      <c r="E76" s="15"/>
      <c r="F76" s="84">
        <v>0</v>
      </c>
      <c r="G76" s="84">
        <v>0</v>
      </c>
      <c r="H76" s="84">
        <v>0</v>
      </c>
      <c r="I76" s="84">
        <v>225</v>
      </c>
      <c r="J76" s="84">
        <v>225</v>
      </c>
    </row>
    <row r="77" spans="1:10" ht="16.2" x14ac:dyDescent="0.45">
      <c r="A77" s="81"/>
      <c r="B77" s="83" t="s">
        <v>324</v>
      </c>
      <c r="C77" s="83" t="s">
        <v>326</v>
      </c>
      <c r="D77" s="83"/>
      <c r="E77" s="15"/>
      <c r="F77" s="84">
        <v>0</v>
      </c>
      <c r="G77" s="84">
        <v>0</v>
      </c>
      <c r="H77" s="84">
        <v>0</v>
      </c>
      <c r="I77" s="51">
        <v>200</v>
      </c>
      <c r="J77" s="51">
        <f>SUM(F77:I77)</f>
        <v>200</v>
      </c>
    </row>
    <row r="78" spans="1:10" x14ac:dyDescent="0.3">
      <c r="A78" s="81"/>
      <c r="B78" s="163" t="s">
        <v>5</v>
      </c>
      <c r="C78" s="164"/>
      <c r="D78" s="164"/>
      <c r="E78" s="167"/>
      <c r="F78" s="162">
        <f>SUM(F75:F77)</f>
        <v>0</v>
      </c>
      <c r="G78" s="162">
        <f>SUM(G75:G77)</f>
        <v>0</v>
      </c>
      <c r="H78" s="162">
        <f>SUM(H75:H77)</f>
        <v>0</v>
      </c>
      <c r="I78" s="162">
        <f>SUM(I75:I77)</f>
        <v>425</v>
      </c>
      <c r="J78" s="162">
        <f>SUM(J75:J77)</f>
        <v>425</v>
      </c>
    </row>
    <row r="79" spans="1:10" x14ac:dyDescent="0.3">
      <c r="A79" s="81"/>
      <c r="B79" s="76"/>
      <c r="C79" s="76"/>
      <c r="D79" s="76"/>
      <c r="E79" s="76"/>
      <c r="F79" s="120"/>
      <c r="G79" s="120"/>
      <c r="H79" s="120"/>
      <c r="I79" s="120"/>
      <c r="J79" s="120"/>
    </row>
    <row r="80" spans="1:10" x14ac:dyDescent="0.3">
      <c r="A80" s="81"/>
      <c r="B80" s="202" t="s">
        <v>114</v>
      </c>
      <c r="C80" s="76"/>
      <c r="D80" s="76"/>
      <c r="E80" s="76"/>
      <c r="F80" s="120"/>
      <c r="G80" s="120"/>
      <c r="H80" s="120"/>
      <c r="I80" s="120"/>
      <c r="J80" s="120"/>
    </row>
    <row r="81" spans="1:10" x14ac:dyDescent="0.3">
      <c r="A81" s="81"/>
      <c r="B81" s="158" t="s">
        <v>312</v>
      </c>
      <c r="C81" s="76"/>
      <c r="D81" s="76"/>
      <c r="E81" s="76"/>
      <c r="F81" s="84">
        <v>0</v>
      </c>
      <c r="G81" s="84">
        <v>0</v>
      </c>
      <c r="H81" s="84">
        <v>0</v>
      </c>
      <c r="I81" s="84">
        <v>150</v>
      </c>
      <c r="J81" s="84">
        <f>SUM(F81:I81)</f>
        <v>150</v>
      </c>
    </row>
    <row r="82" spans="1:10" s="76" customFormat="1" ht="16.2" x14ac:dyDescent="0.45">
      <c r="A82" s="81"/>
      <c r="B82" s="158" t="s">
        <v>313</v>
      </c>
      <c r="F82" s="84">
        <v>0</v>
      </c>
      <c r="G82" s="84">
        <v>0</v>
      </c>
      <c r="H82" s="84">
        <v>0</v>
      </c>
      <c r="I82" s="51">
        <v>200</v>
      </c>
      <c r="J82" s="51">
        <f>SUM(F82:I82)</f>
        <v>200</v>
      </c>
    </row>
    <row r="83" spans="1:10" s="76" customFormat="1" x14ac:dyDescent="0.3">
      <c r="A83" s="81"/>
      <c r="B83" s="163" t="s">
        <v>144</v>
      </c>
      <c r="C83" s="164"/>
      <c r="D83" s="164"/>
      <c r="E83" s="167"/>
      <c r="F83" s="162">
        <f>SUM(F81:F82)</f>
        <v>0</v>
      </c>
      <c r="G83" s="162">
        <f>SUM(G81:G82)</f>
        <v>0</v>
      </c>
      <c r="H83" s="162">
        <f>SUM(H81:H82)</f>
        <v>0</v>
      </c>
      <c r="I83" s="162">
        <f>SUM(I81:I82)</f>
        <v>350</v>
      </c>
      <c r="J83" s="162">
        <f>SUM(J81:J82)</f>
        <v>350</v>
      </c>
    </row>
    <row r="84" spans="1:10" x14ac:dyDescent="0.3">
      <c r="A84" s="81"/>
      <c r="B84" s="76"/>
      <c r="C84" s="76"/>
      <c r="D84" s="76"/>
      <c r="E84" s="76"/>
    </row>
    <row r="85" spans="1:10" ht="18" x14ac:dyDescent="0.35">
      <c r="A85" s="81"/>
      <c r="B85" s="92" t="s">
        <v>392</v>
      </c>
      <c r="C85" s="92"/>
      <c r="D85" s="92"/>
      <c r="E85" s="36"/>
      <c r="F85" s="37">
        <f>+F78-F83</f>
        <v>0</v>
      </c>
      <c r="G85" s="37">
        <f t="shared" ref="G85:J85" si="6">+G78-G83</f>
        <v>0</v>
      </c>
      <c r="H85" s="37">
        <f t="shared" si="6"/>
        <v>0</v>
      </c>
      <c r="I85" s="37">
        <f t="shared" si="6"/>
        <v>75</v>
      </c>
      <c r="J85" s="37">
        <f t="shared" si="6"/>
        <v>75</v>
      </c>
    </row>
    <row r="86" spans="1:10" x14ac:dyDescent="0.3">
      <c r="A86" s="81"/>
    </row>
    <row r="87" spans="1:10" x14ac:dyDescent="0.3">
      <c r="A87" s="81"/>
      <c r="B87" s="149"/>
      <c r="C87" s="149"/>
      <c r="D87" s="149"/>
      <c r="E87" s="150"/>
      <c r="F87" s="151"/>
      <c r="G87" s="151"/>
      <c r="H87" s="151"/>
      <c r="I87" s="151"/>
      <c r="J87" s="151"/>
    </row>
    <row r="88" spans="1:10" ht="18" x14ac:dyDescent="0.35">
      <c r="A88" s="81"/>
      <c r="B88" s="28" t="s">
        <v>308</v>
      </c>
      <c r="C88" s="28"/>
      <c r="D88" s="34"/>
      <c r="E88" s="33"/>
      <c r="F88" s="38">
        <f>F11+F23+F35+F48+F60+F72+F85</f>
        <v>227.5</v>
      </c>
      <c r="G88" s="38">
        <f t="shared" ref="G88:J88" si="7">G11+G23+G35+G48+G60+G72+G85</f>
        <v>37.5</v>
      </c>
      <c r="H88" s="38">
        <f t="shared" si="7"/>
        <v>37.5</v>
      </c>
      <c r="I88" s="38">
        <f t="shared" si="7"/>
        <v>512.5</v>
      </c>
      <c r="J88" s="38">
        <f t="shared" si="7"/>
        <v>815</v>
      </c>
    </row>
    <row r="89" spans="1:10" x14ac:dyDescent="0.3">
      <c r="A89" s="81"/>
      <c r="E89"/>
      <c r="F89" s="121"/>
      <c r="G89" s="121"/>
      <c r="H89" s="121"/>
      <c r="I89" s="121"/>
      <c r="J89" s="121"/>
    </row>
    <row r="90" spans="1:10" x14ac:dyDescent="0.3">
      <c r="A90" s="81"/>
      <c r="E90"/>
      <c r="F90" s="121"/>
      <c r="G90" s="121"/>
      <c r="H90" s="121"/>
      <c r="I90" s="121"/>
      <c r="J90" s="121"/>
    </row>
    <row r="91" spans="1:10" x14ac:dyDescent="0.3">
      <c r="A91" s="81"/>
      <c r="E91"/>
      <c r="F91" s="121"/>
      <c r="G91" s="121"/>
      <c r="H91" s="121"/>
      <c r="I91" s="121"/>
      <c r="J91" s="121"/>
    </row>
    <row r="92" spans="1:10" x14ac:dyDescent="0.3">
      <c r="A92" s="81"/>
      <c r="E92"/>
      <c r="F92" s="121"/>
      <c r="G92" s="121"/>
      <c r="H92" s="121"/>
      <c r="I92" s="121"/>
      <c r="J92" s="121"/>
    </row>
    <row r="93" spans="1:10" x14ac:dyDescent="0.3">
      <c r="A93" s="81"/>
      <c r="E93"/>
      <c r="F93" s="121"/>
      <c r="G93" s="121"/>
      <c r="H93" s="121"/>
      <c r="I93" s="121"/>
      <c r="J93" s="121"/>
    </row>
    <row r="94" spans="1:10" x14ac:dyDescent="0.3">
      <c r="A94" s="81"/>
      <c r="E94"/>
      <c r="F94" s="121"/>
      <c r="G94" s="121"/>
      <c r="H94" s="121"/>
      <c r="I94" s="121"/>
      <c r="J94" s="121"/>
    </row>
    <row r="95" spans="1:10" x14ac:dyDescent="0.3">
      <c r="A95" s="81"/>
      <c r="E95"/>
      <c r="F95" s="121"/>
      <c r="G95" s="121"/>
      <c r="H95" s="121"/>
      <c r="I95" s="121"/>
      <c r="J95" s="121"/>
    </row>
    <row r="96" spans="1:10" x14ac:dyDescent="0.3">
      <c r="A96" s="81"/>
      <c r="E96"/>
      <c r="F96" s="121"/>
      <c r="G96" s="121"/>
      <c r="H96" s="121"/>
      <c r="I96" s="121"/>
      <c r="J96" s="121"/>
    </row>
    <row r="97" spans="1:5" x14ac:dyDescent="0.3">
      <c r="A97" s="81"/>
      <c r="E97"/>
    </row>
    <row r="98" spans="1:5" x14ac:dyDescent="0.3">
      <c r="A98" s="81"/>
      <c r="E98"/>
    </row>
    <row r="99" spans="1:5" x14ac:dyDescent="0.3">
      <c r="A99" s="81"/>
      <c r="E99"/>
    </row>
    <row r="100" spans="1:5" x14ac:dyDescent="0.3">
      <c r="A100" s="81"/>
      <c r="E100"/>
    </row>
    <row r="101" spans="1:5" x14ac:dyDescent="0.3">
      <c r="A101" s="81"/>
      <c r="E101"/>
    </row>
    <row r="102" spans="1:5" x14ac:dyDescent="0.3">
      <c r="A102" s="81"/>
      <c r="E102"/>
    </row>
    <row r="103" spans="1:5" x14ac:dyDescent="0.3">
      <c r="A103" s="81"/>
      <c r="E103"/>
    </row>
    <row r="104" spans="1:5" x14ac:dyDescent="0.3">
      <c r="A104" s="81"/>
      <c r="E104"/>
    </row>
    <row r="105" spans="1:5" x14ac:dyDescent="0.3">
      <c r="A105" s="81"/>
      <c r="E105"/>
    </row>
    <row r="106" spans="1:5" x14ac:dyDescent="0.3">
      <c r="A106"/>
      <c r="E106"/>
    </row>
    <row r="107" spans="1:5" x14ac:dyDescent="0.3">
      <c r="A107"/>
      <c r="E107"/>
    </row>
    <row r="108" spans="1:5" x14ac:dyDescent="0.3">
      <c r="A108"/>
      <c r="E108"/>
    </row>
    <row r="109" spans="1:5" x14ac:dyDescent="0.3">
      <c r="A109"/>
      <c r="E109"/>
    </row>
    <row r="110" spans="1:5" x14ac:dyDescent="0.3">
      <c r="A110"/>
      <c r="E110"/>
    </row>
    <row r="111" spans="1:5" x14ac:dyDescent="0.3">
      <c r="A111"/>
      <c r="E111"/>
    </row>
    <row r="112" spans="1:5" x14ac:dyDescent="0.3">
      <c r="A112"/>
      <c r="E112"/>
    </row>
    <row r="113" spans="1:5" x14ac:dyDescent="0.3">
      <c r="A113"/>
      <c r="E113"/>
    </row>
  </sheetData>
  <mergeCells count="3">
    <mergeCell ref="A1:J1"/>
    <mergeCell ref="A2:J2"/>
    <mergeCell ref="A3:J3"/>
  </mergeCells>
  <printOptions horizontalCentered="1" verticalCentered="1"/>
  <pageMargins left="0.7" right="0.7" top="0.5" bottom="0.5" header="0.3" footer="0.3"/>
  <pageSetup scale="69" fitToHeight="3" orientation="landscape" horizontalDpi="4294967293" verticalDpi="4294967293" r:id="rId1"/>
  <headerFooter>
    <oddFooter>&amp;L&amp;T&amp;D&amp;C&amp;F&amp;R&amp;A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6"/>
  <sheetViews>
    <sheetView workbookViewId="0">
      <selection activeCell="J54" sqref="J54"/>
    </sheetView>
  </sheetViews>
  <sheetFormatPr defaultRowHeight="14.4" x14ac:dyDescent="0.3"/>
  <cols>
    <col min="1" max="1" width="6" customWidth="1"/>
    <col min="2" max="2" width="39" customWidth="1"/>
    <col min="3" max="3" width="25.109375" customWidth="1"/>
    <col min="4" max="4" width="10.44140625" customWidth="1"/>
    <col min="5" max="5" width="4.109375" customWidth="1"/>
    <col min="6" max="10" width="14.6640625" style="76" customWidth="1"/>
  </cols>
  <sheetData>
    <row r="1" spans="1:10" ht="21" customHeight="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21" customHeight="1" x14ac:dyDescent="0.4">
      <c r="A2" s="235" t="s">
        <v>38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" customHeight="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</row>
    <row r="5" spans="1:10" x14ac:dyDescent="0.3">
      <c r="A5" s="4"/>
      <c r="B5" s="2" t="s">
        <v>1</v>
      </c>
      <c r="C5" s="4" t="s">
        <v>8</v>
      </c>
      <c r="D5" s="2"/>
      <c r="E5" s="2"/>
      <c r="F5" s="78" t="s">
        <v>137</v>
      </c>
      <c r="G5" s="78" t="s">
        <v>138</v>
      </c>
      <c r="H5" s="78" t="s">
        <v>139</v>
      </c>
      <c r="I5" s="78" t="s">
        <v>140</v>
      </c>
      <c r="J5" s="78" t="s">
        <v>142</v>
      </c>
    </row>
    <row r="7" spans="1:10" ht="18" x14ac:dyDescent="0.35">
      <c r="A7" s="6"/>
      <c r="B7" s="7" t="s">
        <v>275</v>
      </c>
      <c r="C7" s="8"/>
      <c r="D7" s="8"/>
      <c r="F7" s="9"/>
      <c r="G7" s="9"/>
      <c r="H7" s="9"/>
      <c r="I7" s="9"/>
      <c r="J7" s="9"/>
    </row>
    <row r="8" spans="1:10" x14ac:dyDescent="0.3">
      <c r="A8" s="10"/>
      <c r="B8" s="168" t="s">
        <v>2</v>
      </c>
      <c r="C8" s="164"/>
      <c r="D8" s="164"/>
      <c r="E8" s="166"/>
      <c r="F8" s="169">
        <v>0</v>
      </c>
      <c r="G8" s="169">
        <v>0</v>
      </c>
      <c r="H8" s="169">
        <v>0</v>
      </c>
      <c r="I8" s="169">
        <v>0</v>
      </c>
      <c r="J8" s="169">
        <f t="shared" ref="J8" si="0">SUM(F8:I8)</f>
        <v>0</v>
      </c>
    </row>
    <row r="9" spans="1:10" x14ac:dyDescent="0.3">
      <c r="A9" s="10"/>
      <c r="B9" s="11"/>
      <c r="C9" s="11"/>
      <c r="D9" s="11"/>
      <c r="F9" s="18"/>
      <c r="G9" s="18"/>
      <c r="H9" s="18"/>
      <c r="I9" s="18"/>
      <c r="J9" s="18"/>
    </row>
    <row r="10" spans="1:10" x14ac:dyDescent="0.3">
      <c r="A10" s="10"/>
      <c r="B10" s="14" t="s">
        <v>3</v>
      </c>
      <c r="C10" s="11"/>
      <c r="D10" s="11"/>
      <c r="F10" s="13"/>
      <c r="G10" s="13"/>
      <c r="H10" s="13"/>
      <c r="I10" s="13"/>
      <c r="J10" s="13"/>
    </row>
    <row r="11" spans="1:10" ht="27" customHeight="1" x14ac:dyDescent="0.3">
      <c r="A11" s="19"/>
      <c r="B11" s="11" t="s">
        <v>77</v>
      </c>
      <c r="C11" s="52" t="s">
        <v>276</v>
      </c>
      <c r="D11" s="11"/>
      <c r="F11" s="84">
        <v>0</v>
      </c>
      <c r="G11" s="84">
        <v>0</v>
      </c>
      <c r="H11" s="84">
        <v>0</v>
      </c>
      <c r="I11" s="84">
        <v>0</v>
      </c>
      <c r="J11" s="84">
        <f t="shared" ref="J11:J16" si="1">SUM(F11:I11)</f>
        <v>0</v>
      </c>
    </row>
    <row r="12" spans="1:10" x14ac:dyDescent="0.3">
      <c r="A12" s="10"/>
      <c r="B12" s="11" t="s">
        <v>146</v>
      </c>
      <c r="C12" s="58" t="s">
        <v>148</v>
      </c>
      <c r="D12" s="11"/>
      <c r="F12" s="84">
        <v>0</v>
      </c>
      <c r="G12" s="84">
        <v>0</v>
      </c>
      <c r="H12" s="84">
        <v>0</v>
      </c>
      <c r="I12" s="84">
        <v>0</v>
      </c>
      <c r="J12" s="84">
        <f t="shared" si="1"/>
        <v>0</v>
      </c>
    </row>
    <row r="13" spans="1:10" x14ac:dyDescent="0.3">
      <c r="A13" s="10"/>
      <c r="B13" s="59" t="s">
        <v>78</v>
      </c>
      <c r="F13" s="84">
        <v>0</v>
      </c>
      <c r="G13" s="84">
        <v>0</v>
      </c>
      <c r="H13" s="84">
        <v>100</v>
      </c>
      <c r="I13" s="84">
        <v>100</v>
      </c>
      <c r="J13" s="84">
        <f t="shared" si="1"/>
        <v>200</v>
      </c>
    </row>
    <row r="14" spans="1:10" x14ac:dyDescent="0.3">
      <c r="A14" s="10"/>
      <c r="B14" s="11" t="s">
        <v>147</v>
      </c>
      <c r="C14" s="58" t="s">
        <v>79</v>
      </c>
      <c r="D14" s="11"/>
      <c r="F14" s="84">
        <v>0</v>
      </c>
      <c r="G14" s="84">
        <v>35</v>
      </c>
      <c r="H14" s="84">
        <v>35</v>
      </c>
      <c r="I14" s="84">
        <v>0</v>
      </c>
      <c r="J14" s="84">
        <f t="shared" si="1"/>
        <v>70</v>
      </c>
    </row>
    <row r="15" spans="1:10" x14ac:dyDescent="0.3">
      <c r="A15" s="10"/>
      <c r="B15" s="11" t="s">
        <v>80</v>
      </c>
      <c r="C15" s="76" t="s">
        <v>149</v>
      </c>
      <c r="D15" s="11"/>
      <c r="F15" s="84">
        <v>0</v>
      </c>
      <c r="G15" s="84">
        <v>0</v>
      </c>
      <c r="H15" s="84">
        <v>0</v>
      </c>
      <c r="I15" s="84">
        <v>0</v>
      </c>
      <c r="J15" s="84">
        <f t="shared" si="1"/>
        <v>0</v>
      </c>
    </row>
    <row r="16" spans="1:10" ht="16.2" x14ac:dyDescent="0.45">
      <c r="A16" s="10"/>
      <c r="B16" s="11" t="s">
        <v>20</v>
      </c>
      <c r="C16" s="11" t="s">
        <v>150</v>
      </c>
      <c r="D16" s="11"/>
      <c r="F16" s="51">
        <v>0</v>
      </c>
      <c r="G16" s="51"/>
      <c r="H16" s="51">
        <v>20</v>
      </c>
      <c r="I16" s="51">
        <v>0</v>
      </c>
      <c r="J16" s="51">
        <f t="shared" si="1"/>
        <v>20</v>
      </c>
    </row>
    <row r="17" spans="1:10" x14ac:dyDescent="0.3">
      <c r="A17" s="10"/>
      <c r="B17" s="163" t="s">
        <v>6</v>
      </c>
      <c r="C17" s="164"/>
      <c r="D17" s="164"/>
      <c r="E17" s="166"/>
      <c r="F17" s="162">
        <f>SUM(F11:F16)</f>
        <v>0</v>
      </c>
      <c r="G17" s="162">
        <f>SUM(G11:G16)</f>
        <v>35</v>
      </c>
      <c r="H17" s="162">
        <f>SUM(H11:H16)</f>
        <v>155</v>
      </c>
      <c r="I17" s="162">
        <f>SUM(I11:I16)</f>
        <v>100</v>
      </c>
      <c r="J17" s="162">
        <f>SUM(J11:J16)</f>
        <v>290</v>
      </c>
    </row>
    <row r="18" spans="1:10" x14ac:dyDescent="0.3">
      <c r="A18" s="10"/>
      <c r="B18" s="11"/>
      <c r="C18" s="11"/>
      <c r="D18" s="11"/>
      <c r="F18" s="13"/>
      <c r="G18" s="13"/>
      <c r="H18" s="13"/>
      <c r="I18" s="13"/>
      <c r="J18" s="13"/>
    </row>
    <row r="19" spans="1:10" ht="18" x14ac:dyDescent="0.35">
      <c r="A19" s="10"/>
      <c r="B19" s="25" t="s">
        <v>399</v>
      </c>
      <c r="C19" s="25"/>
      <c r="D19" s="25"/>
      <c r="F19" s="27">
        <f>+F8-F17</f>
        <v>0</v>
      </c>
      <c r="G19" s="27">
        <f t="shared" ref="G19:J19" si="2">+G8-G17</f>
        <v>-35</v>
      </c>
      <c r="H19" s="27">
        <f t="shared" si="2"/>
        <v>-155</v>
      </c>
      <c r="I19" s="27">
        <f t="shared" si="2"/>
        <v>-100</v>
      </c>
      <c r="J19" s="27">
        <f t="shared" si="2"/>
        <v>-290</v>
      </c>
    </row>
    <row r="20" spans="1:10" ht="18" x14ac:dyDescent="0.35">
      <c r="A20" s="60"/>
      <c r="B20" s="61"/>
      <c r="C20" s="61"/>
      <c r="D20" s="61"/>
      <c r="F20" s="62"/>
      <c r="G20" s="62"/>
      <c r="H20" s="62"/>
      <c r="I20" s="62"/>
      <c r="J20" s="62"/>
    </row>
    <row r="21" spans="1:10" ht="18" x14ac:dyDescent="0.35">
      <c r="A21" s="30"/>
      <c r="B21" s="20" t="s">
        <v>40</v>
      </c>
      <c r="C21" s="21"/>
      <c r="D21" s="11"/>
      <c r="F21" s="13"/>
      <c r="G21" s="13"/>
      <c r="H21" s="13"/>
      <c r="I21" s="13"/>
      <c r="J21" s="13"/>
    </row>
    <row r="22" spans="1:10" x14ac:dyDescent="0.3">
      <c r="A22" s="10"/>
      <c r="B22" s="168" t="s">
        <v>2</v>
      </c>
      <c r="C22" s="164"/>
      <c r="D22" s="164"/>
      <c r="E22" s="166"/>
      <c r="F22" s="169">
        <v>0</v>
      </c>
      <c r="G22" s="169">
        <v>0</v>
      </c>
      <c r="H22" s="169">
        <v>0</v>
      </c>
      <c r="I22" s="169">
        <v>0</v>
      </c>
      <c r="J22" s="169">
        <f t="shared" ref="J22" si="3">SUM(F22:I22)</f>
        <v>0</v>
      </c>
    </row>
    <row r="23" spans="1:10" x14ac:dyDescent="0.3">
      <c r="A23" s="10"/>
      <c r="B23" s="11"/>
      <c r="C23" s="11"/>
      <c r="D23" s="11"/>
      <c r="F23" s="18"/>
      <c r="G23" s="18"/>
      <c r="H23" s="18"/>
      <c r="I23" s="18"/>
      <c r="J23" s="18"/>
    </row>
    <row r="24" spans="1:10" x14ac:dyDescent="0.3">
      <c r="A24" s="10"/>
      <c r="B24" s="168" t="s">
        <v>3</v>
      </c>
      <c r="C24" s="164"/>
      <c r="D24" s="164"/>
      <c r="E24" s="166"/>
      <c r="F24" s="169">
        <v>0</v>
      </c>
      <c r="G24" s="169">
        <v>0</v>
      </c>
      <c r="H24" s="169">
        <v>0</v>
      </c>
      <c r="I24" s="169">
        <v>0</v>
      </c>
      <c r="J24" s="169">
        <f t="shared" ref="J24" si="4">SUM(F24:I24)</f>
        <v>0</v>
      </c>
    </row>
    <row r="25" spans="1:10" x14ac:dyDescent="0.3">
      <c r="A25" s="10"/>
      <c r="B25" s="11"/>
      <c r="C25" s="11"/>
      <c r="D25" s="11"/>
      <c r="F25" s="13"/>
      <c r="G25" s="13"/>
      <c r="H25" s="13"/>
      <c r="I25" s="13"/>
      <c r="J25" s="13"/>
    </row>
    <row r="26" spans="1:10" ht="18" x14ac:dyDescent="0.35">
      <c r="A26" s="10"/>
      <c r="B26" s="25" t="s">
        <v>400</v>
      </c>
      <c r="C26" s="25" t="s">
        <v>277</v>
      </c>
      <c r="D26" s="25"/>
      <c r="F26" s="27">
        <f>+F22-F24</f>
        <v>0</v>
      </c>
      <c r="G26" s="27">
        <f t="shared" ref="G26:J26" si="5">+G22-G24</f>
        <v>0</v>
      </c>
      <c r="H26" s="27">
        <f t="shared" si="5"/>
        <v>0</v>
      </c>
      <c r="I26" s="27">
        <f t="shared" si="5"/>
        <v>0</v>
      </c>
      <c r="J26" s="27">
        <f t="shared" si="5"/>
        <v>0</v>
      </c>
    </row>
    <row r="27" spans="1:10" x14ac:dyDescent="0.3">
      <c r="A27" s="10"/>
      <c r="B27" s="11"/>
      <c r="C27" s="11"/>
      <c r="D27" s="11"/>
      <c r="F27" s="13"/>
      <c r="G27" s="13"/>
      <c r="H27" s="13"/>
      <c r="I27" s="13"/>
      <c r="J27" s="13"/>
    </row>
    <row r="28" spans="1:10" ht="18" x14ac:dyDescent="0.35">
      <c r="A28" s="19"/>
      <c r="B28" s="20" t="s">
        <v>274</v>
      </c>
      <c r="C28" s="11"/>
      <c r="D28" s="11"/>
      <c r="F28" s="13"/>
      <c r="G28" s="13"/>
      <c r="H28" s="13"/>
      <c r="I28" s="13"/>
      <c r="J28" s="13"/>
    </row>
    <row r="29" spans="1:10" x14ac:dyDescent="0.3">
      <c r="A29" s="10"/>
      <c r="B29" s="200"/>
      <c r="C29" s="11"/>
      <c r="D29" s="11"/>
      <c r="F29" s="13"/>
      <c r="G29" s="13"/>
      <c r="H29" s="13"/>
      <c r="I29" s="13"/>
      <c r="J29" s="13"/>
    </row>
    <row r="30" spans="1:10" x14ac:dyDescent="0.3">
      <c r="A30" s="10"/>
      <c r="B30" s="14" t="s">
        <v>2</v>
      </c>
      <c r="C30" s="11"/>
      <c r="D30" s="11"/>
      <c r="F30" s="13"/>
      <c r="G30" s="13"/>
      <c r="H30" s="13"/>
      <c r="I30" s="13"/>
      <c r="J30" s="13"/>
    </row>
    <row r="31" spans="1:10" x14ac:dyDescent="0.3">
      <c r="A31" s="10"/>
      <c r="B31" s="11" t="s">
        <v>83</v>
      </c>
      <c r="C31" s="11" t="s">
        <v>151</v>
      </c>
      <c r="D31" s="11"/>
      <c r="F31" s="84">
        <v>0</v>
      </c>
      <c r="G31" s="84">
        <v>0</v>
      </c>
      <c r="H31" s="84">
        <v>0</v>
      </c>
      <c r="I31" s="16">
        <v>428</v>
      </c>
      <c r="J31" s="84">
        <f t="shared" ref="J31:J32" si="6">SUM(F31:I31)</f>
        <v>428</v>
      </c>
    </row>
    <row r="32" spans="1:10" s="76" customFormat="1" ht="16.2" x14ac:dyDescent="0.45">
      <c r="A32" s="81"/>
      <c r="B32" s="83" t="s">
        <v>152</v>
      </c>
      <c r="C32" s="83"/>
      <c r="D32" s="83"/>
      <c r="F32" s="51">
        <v>0</v>
      </c>
      <c r="G32" s="51">
        <v>0</v>
      </c>
      <c r="H32" s="51">
        <v>0</v>
      </c>
      <c r="I32" s="17">
        <v>300</v>
      </c>
      <c r="J32" s="51">
        <f t="shared" si="6"/>
        <v>300</v>
      </c>
    </row>
    <row r="33" spans="1:10" x14ac:dyDescent="0.3">
      <c r="A33" s="10"/>
      <c r="B33" s="163" t="s">
        <v>5</v>
      </c>
      <c r="C33" s="164"/>
      <c r="D33" s="164"/>
      <c r="E33" s="166"/>
      <c r="F33" s="161">
        <f>+F31+F32</f>
        <v>0</v>
      </c>
      <c r="G33" s="161">
        <f t="shared" ref="G33:J33" si="7">+G31+G32</f>
        <v>0</v>
      </c>
      <c r="H33" s="161">
        <f t="shared" si="7"/>
        <v>0</v>
      </c>
      <c r="I33" s="161">
        <f t="shared" si="7"/>
        <v>728</v>
      </c>
      <c r="J33" s="161">
        <f t="shared" si="7"/>
        <v>728</v>
      </c>
    </row>
    <row r="34" spans="1:10" x14ac:dyDescent="0.3">
      <c r="A34" s="10"/>
      <c r="B34" s="11"/>
      <c r="C34" s="11"/>
      <c r="D34" s="11"/>
      <c r="F34" s="18"/>
      <c r="G34" s="18"/>
      <c r="H34" s="18"/>
      <c r="I34" s="18"/>
      <c r="J34" s="18"/>
    </row>
    <row r="35" spans="1:10" x14ac:dyDescent="0.3">
      <c r="A35" s="10"/>
      <c r="B35" s="14" t="s">
        <v>3</v>
      </c>
      <c r="C35" s="11"/>
      <c r="D35" s="11"/>
      <c r="F35" s="13"/>
      <c r="G35" s="13"/>
      <c r="H35" s="13"/>
      <c r="I35" s="13"/>
      <c r="J35" s="13"/>
    </row>
    <row r="36" spans="1:10" x14ac:dyDescent="0.3">
      <c r="A36" s="10"/>
      <c r="B36" s="11" t="s">
        <v>15</v>
      </c>
      <c r="C36" s="11"/>
      <c r="D36" s="11"/>
      <c r="F36" s="84">
        <v>0</v>
      </c>
      <c r="G36" s="84">
        <v>0</v>
      </c>
      <c r="H36" s="84">
        <v>0</v>
      </c>
      <c r="I36" s="84">
        <v>50</v>
      </c>
      <c r="J36" s="84">
        <f t="shared" ref="J36:J39" si="8">SUM(F36:I36)</f>
        <v>50</v>
      </c>
    </row>
    <row r="37" spans="1:10" x14ac:dyDescent="0.3">
      <c r="A37" s="10"/>
      <c r="B37" s="11" t="s">
        <v>16</v>
      </c>
      <c r="C37" s="11"/>
      <c r="D37" s="11"/>
      <c r="F37" s="84">
        <v>0</v>
      </c>
      <c r="G37" s="84">
        <v>0</v>
      </c>
      <c r="H37" s="84">
        <v>0</v>
      </c>
      <c r="I37" s="84">
        <v>50</v>
      </c>
      <c r="J37" s="84">
        <f t="shared" si="8"/>
        <v>50</v>
      </c>
    </row>
    <row r="38" spans="1:10" x14ac:dyDescent="0.3">
      <c r="A38" s="10"/>
      <c r="B38" s="11"/>
      <c r="C38" s="22"/>
      <c r="D38" s="11"/>
      <c r="F38" s="84">
        <v>0</v>
      </c>
      <c r="G38" s="84">
        <v>0</v>
      </c>
      <c r="H38" s="84">
        <v>0</v>
      </c>
      <c r="I38" s="84">
        <v>0</v>
      </c>
      <c r="J38" s="84">
        <f t="shared" si="8"/>
        <v>0</v>
      </c>
    </row>
    <row r="39" spans="1:10" ht="16.2" x14ac:dyDescent="0.45">
      <c r="A39" s="10"/>
      <c r="B39" s="11" t="s">
        <v>4</v>
      </c>
      <c r="C39" s="11"/>
      <c r="D39" s="11"/>
      <c r="F39" s="51">
        <v>0</v>
      </c>
      <c r="G39" s="51">
        <v>0</v>
      </c>
      <c r="H39" s="51">
        <v>0</v>
      </c>
      <c r="I39" s="51">
        <v>0</v>
      </c>
      <c r="J39" s="51">
        <f t="shared" si="8"/>
        <v>0</v>
      </c>
    </row>
    <row r="40" spans="1:10" x14ac:dyDescent="0.3">
      <c r="A40" s="10"/>
      <c r="B40" s="163" t="s">
        <v>6</v>
      </c>
      <c r="C40" s="164"/>
      <c r="D40" s="164"/>
      <c r="E40" s="166"/>
      <c r="F40" s="162">
        <f>SUM(F36:F39)</f>
        <v>0</v>
      </c>
      <c r="G40" s="162">
        <f>SUM(G36:G39)</f>
        <v>0</v>
      </c>
      <c r="H40" s="162">
        <f>SUM(H36:H39)</f>
        <v>0</v>
      </c>
      <c r="I40" s="162">
        <f>SUM(I36:I39)</f>
        <v>100</v>
      </c>
      <c r="J40" s="162">
        <f>SUM(J36:J39)</f>
        <v>100</v>
      </c>
    </row>
    <row r="41" spans="1:10" x14ac:dyDescent="0.3">
      <c r="A41" s="10"/>
      <c r="B41" s="11"/>
      <c r="C41" s="11"/>
      <c r="D41" s="11"/>
      <c r="F41" s="13"/>
      <c r="G41" s="13"/>
      <c r="H41" s="13"/>
      <c r="I41" s="13"/>
      <c r="J41" s="13"/>
    </row>
    <row r="42" spans="1:10" ht="18" x14ac:dyDescent="0.35">
      <c r="A42" s="10"/>
      <c r="B42" s="25" t="s">
        <v>401</v>
      </c>
      <c r="C42" s="25"/>
      <c r="D42" s="25"/>
      <c r="F42" s="27">
        <f>+F33-F40</f>
        <v>0</v>
      </c>
      <c r="G42" s="27">
        <f>+G33-G40</f>
        <v>0</v>
      </c>
      <c r="H42" s="27">
        <f>+H33-H40</f>
        <v>0</v>
      </c>
      <c r="I42" s="27">
        <f>+I33-I40</f>
        <v>628</v>
      </c>
      <c r="J42" s="27">
        <f>+J33-J40</f>
        <v>628</v>
      </c>
    </row>
    <row r="43" spans="1:10" ht="18" x14ac:dyDescent="0.35">
      <c r="A43" s="10"/>
      <c r="B43" s="63"/>
      <c r="C43" s="63"/>
      <c r="D43" s="63"/>
      <c r="F43" s="64"/>
      <c r="G43" s="64"/>
      <c r="H43" s="64"/>
      <c r="I43" s="64"/>
      <c r="J43" s="64"/>
    </row>
    <row r="44" spans="1:10" ht="18" x14ac:dyDescent="0.35">
      <c r="A44" s="19"/>
      <c r="B44" s="20" t="s">
        <v>377</v>
      </c>
      <c r="C44" s="63"/>
      <c r="D44" s="63"/>
      <c r="F44" s="64"/>
      <c r="G44" s="64"/>
      <c r="H44" s="64"/>
      <c r="I44" s="64"/>
      <c r="J44" s="64"/>
    </row>
    <row r="45" spans="1:10" ht="18" x14ac:dyDescent="0.35">
      <c r="A45" s="10"/>
      <c r="B45" s="168" t="s">
        <v>2</v>
      </c>
      <c r="C45" s="180"/>
      <c r="D45" s="180"/>
      <c r="E45" s="166"/>
      <c r="F45" s="169">
        <v>0</v>
      </c>
      <c r="G45" s="169">
        <v>0</v>
      </c>
      <c r="H45" s="169">
        <v>0</v>
      </c>
      <c r="I45" s="169">
        <v>0</v>
      </c>
      <c r="J45" s="169">
        <f t="shared" ref="J45" si="9">SUM(F45:I45)</f>
        <v>0</v>
      </c>
    </row>
    <row r="46" spans="1:10" x14ac:dyDescent="0.3">
      <c r="A46" s="10"/>
      <c r="B46" s="66"/>
      <c r="C46" s="66"/>
      <c r="D46" s="66"/>
      <c r="F46" s="67"/>
      <c r="G46" s="67"/>
      <c r="H46" s="67"/>
      <c r="I46" s="67"/>
      <c r="J46" s="67"/>
    </row>
    <row r="47" spans="1:10" x14ac:dyDescent="0.3">
      <c r="A47" s="10"/>
      <c r="B47" s="65" t="s">
        <v>3</v>
      </c>
      <c r="C47" s="66"/>
      <c r="D47" s="66"/>
      <c r="F47" s="67"/>
      <c r="G47" s="67"/>
      <c r="H47" s="67"/>
      <c r="I47" s="67"/>
      <c r="J47" s="67"/>
    </row>
    <row r="48" spans="1:10" x14ac:dyDescent="0.3">
      <c r="A48" s="10"/>
      <c r="B48" s="66" t="s">
        <v>84</v>
      </c>
      <c r="C48" s="66" t="s">
        <v>85</v>
      </c>
      <c r="D48" s="66" t="s">
        <v>273</v>
      </c>
      <c r="F48" s="84">
        <v>0</v>
      </c>
      <c r="G48" s="84">
        <v>0</v>
      </c>
      <c r="H48" s="84">
        <v>0</v>
      </c>
      <c r="I48" s="84">
        <v>200</v>
      </c>
      <c r="J48" s="84">
        <f t="shared" ref="J48:J51" si="10">SUM(F48:I48)</f>
        <v>200</v>
      </c>
    </row>
    <row r="49" spans="1:10" x14ac:dyDescent="0.3">
      <c r="A49" s="10"/>
      <c r="B49" s="66" t="s">
        <v>84</v>
      </c>
      <c r="C49" s="66" t="s">
        <v>86</v>
      </c>
      <c r="D49" s="66" t="s">
        <v>153</v>
      </c>
      <c r="F49" s="84">
        <v>0</v>
      </c>
      <c r="G49" s="84">
        <v>0</v>
      </c>
      <c r="H49" s="84">
        <v>0</v>
      </c>
      <c r="I49" s="84">
        <v>300</v>
      </c>
      <c r="J49" s="84">
        <f t="shared" si="10"/>
        <v>300</v>
      </c>
    </row>
    <row r="50" spans="1:10" x14ac:dyDescent="0.3">
      <c r="A50" s="10"/>
      <c r="B50" s="66" t="s">
        <v>78</v>
      </c>
      <c r="C50" s="66"/>
      <c r="D50" s="66"/>
      <c r="F50" s="84">
        <v>0</v>
      </c>
      <c r="G50" s="84">
        <v>0</v>
      </c>
      <c r="H50" s="84">
        <v>0</v>
      </c>
      <c r="I50" s="84">
        <v>50</v>
      </c>
      <c r="J50" s="84">
        <f t="shared" si="10"/>
        <v>50</v>
      </c>
    </row>
    <row r="51" spans="1:10" ht="16.2" x14ac:dyDescent="0.45">
      <c r="A51" s="10"/>
      <c r="B51" s="66" t="s">
        <v>87</v>
      </c>
      <c r="C51" s="66" t="s">
        <v>154</v>
      </c>
      <c r="D51" s="66"/>
      <c r="F51" s="51">
        <v>0</v>
      </c>
      <c r="G51" s="51">
        <v>0</v>
      </c>
      <c r="H51" s="51">
        <v>0</v>
      </c>
      <c r="I51" s="51">
        <v>0</v>
      </c>
      <c r="J51" s="51">
        <f t="shared" si="10"/>
        <v>0</v>
      </c>
    </row>
    <row r="52" spans="1:10" x14ac:dyDescent="0.3">
      <c r="A52" s="10"/>
      <c r="B52" s="163" t="s">
        <v>6</v>
      </c>
      <c r="C52" s="179"/>
      <c r="D52" s="179"/>
      <c r="E52" s="166"/>
      <c r="F52" s="161">
        <f t="shared" ref="F52:J52" si="11">SUM(F48:F51)</f>
        <v>0</v>
      </c>
      <c r="G52" s="161">
        <f t="shared" si="11"/>
        <v>0</v>
      </c>
      <c r="H52" s="161">
        <f t="shared" si="11"/>
        <v>0</v>
      </c>
      <c r="I52" s="161">
        <f t="shared" si="11"/>
        <v>550</v>
      </c>
      <c r="J52" s="161">
        <f t="shared" si="11"/>
        <v>550</v>
      </c>
    </row>
    <row r="53" spans="1:10" x14ac:dyDescent="0.3">
      <c r="A53" s="10"/>
      <c r="B53" s="66"/>
      <c r="C53" s="66"/>
      <c r="D53" s="66"/>
      <c r="F53" s="67"/>
      <c r="G53" s="67"/>
      <c r="H53" s="67"/>
      <c r="I53" s="67"/>
      <c r="J53" s="67"/>
    </row>
    <row r="54" spans="1:10" ht="18" x14ac:dyDescent="0.35">
      <c r="A54" s="10"/>
      <c r="B54" s="25" t="s">
        <v>88</v>
      </c>
      <c r="C54" s="25"/>
      <c r="D54" s="25"/>
      <c r="F54" s="27">
        <f>+F45-F52</f>
        <v>0</v>
      </c>
      <c r="G54" s="27">
        <f t="shared" ref="G54:J54" si="12">+G45-G52</f>
        <v>0</v>
      </c>
      <c r="H54" s="27">
        <f t="shared" si="12"/>
        <v>0</v>
      </c>
      <c r="I54" s="27">
        <f t="shared" si="12"/>
        <v>-550</v>
      </c>
      <c r="J54" s="27">
        <f t="shared" si="12"/>
        <v>-550</v>
      </c>
    </row>
    <row r="55" spans="1:10" x14ac:dyDescent="0.3">
      <c r="A55" s="50"/>
      <c r="B55" s="68"/>
      <c r="C55" s="68"/>
      <c r="D55" s="68"/>
      <c r="F55" s="69"/>
      <c r="G55" s="69"/>
      <c r="H55" s="69"/>
      <c r="I55" s="69"/>
      <c r="J55" s="69"/>
    </row>
    <row r="56" spans="1:10" ht="18" x14ac:dyDescent="0.35">
      <c r="A56" s="24"/>
      <c r="B56" s="28" t="s">
        <v>309</v>
      </c>
      <c r="C56" s="28"/>
      <c r="D56" s="28"/>
      <c r="F56" s="29">
        <f>+F19+F26+F42+F54</f>
        <v>0</v>
      </c>
      <c r="G56" s="29">
        <f>+G19+G26+G42+G54</f>
        <v>-35</v>
      </c>
      <c r="H56" s="29">
        <f>+H19+H26+H42+H54</f>
        <v>-155</v>
      </c>
      <c r="I56" s="29">
        <f>+I19+I26+I42+I54</f>
        <v>-22</v>
      </c>
      <c r="J56" s="29">
        <f>+J19+J26+J42+J54</f>
        <v>-212</v>
      </c>
    </row>
  </sheetData>
  <mergeCells count="3">
    <mergeCell ref="A1:J1"/>
    <mergeCell ref="A2:J2"/>
    <mergeCell ref="A3:J3"/>
  </mergeCells>
  <printOptions horizontalCentered="1" verticalCentered="1"/>
  <pageMargins left="0.7" right="0.7" top="0.75" bottom="0.75" header="0.3" footer="0.3"/>
  <pageSetup scale="56" orientation="landscape" r:id="rId1"/>
  <headerFooter>
    <oddFooter>&amp;L&amp;T&amp;D&amp;C&amp;F&amp;R&amp;A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97F0-9FF9-42DA-B810-FAB4F77100E0}">
  <sheetPr>
    <pageSetUpPr fitToPage="1"/>
  </sheetPr>
  <dimension ref="A1:O186"/>
  <sheetViews>
    <sheetView topLeftCell="A88" zoomScale="99" zoomScaleNormal="100" workbookViewId="0">
      <selection activeCell="C97" sqref="C97"/>
    </sheetView>
  </sheetViews>
  <sheetFormatPr defaultRowHeight="14.4" x14ac:dyDescent="0.3"/>
  <cols>
    <col min="1" max="1" width="7" style="5" customWidth="1"/>
    <col min="2" max="2" width="41.44140625" customWidth="1"/>
    <col min="3" max="3" width="31.5546875" customWidth="1"/>
    <col min="5" max="5" width="3" customWidth="1"/>
    <col min="6" max="6" width="15.5546875" style="76" bestFit="1" customWidth="1"/>
    <col min="7" max="7" width="18.6640625" style="76" bestFit="1" customWidth="1"/>
    <col min="8" max="8" width="11.44140625" style="76" customWidth="1"/>
    <col min="9" max="10" width="12" style="76" customWidth="1"/>
  </cols>
  <sheetData>
    <row r="1" spans="1:11" ht="2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1" ht="21" x14ac:dyDescent="0.4">
      <c r="A2" s="235" t="s">
        <v>65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1" ht="2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</row>
    <row r="5" spans="1:11" x14ac:dyDescent="0.3">
      <c r="A5" s="77"/>
      <c r="B5" s="78" t="s">
        <v>1</v>
      </c>
      <c r="C5" s="77" t="s">
        <v>8</v>
      </c>
      <c r="D5" s="78"/>
      <c r="F5" s="78" t="s">
        <v>142</v>
      </c>
      <c r="G5" s="78"/>
      <c r="H5" s="78"/>
      <c r="I5" s="78"/>
      <c r="J5" s="78"/>
    </row>
    <row r="7" spans="1:11" ht="18" x14ac:dyDescent="0.35">
      <c r="A7" s="79"/>
      <c r="B7" s="104" t="s">
        <v>113</v>
      </c>
      <c r="C7" s="80"/>
      <c r="D7" s="80"/>
      <c r="F7" s="80"/>
    </row>
    <row r="8" spans="1:11" x14ac:dyDescent="0.3">
      <c r="A8" s="81"/>
      <c r="B8" s="82" t="s">
        <v>2</v>
      </c>
      <c r="C8" s="83"/>
      <c r="D8" s="83"/>
      <c r="F8" s="15"/>
    </row>
    <row r="9" spans="1:11" x14ac:dyDescent="0.3">
      <c r="A9" s="81"/>
      <c r="B9" s="83" t="s">
        <v>66</v>
      </c>
      <c r="C9" s="83">
        <v>75</v>
      </c>
      <c r="D9" s="188">
        <v>35</v>
      </c>
      <c r="F9" s="210">
        <v>2625</v>
      </c>
      <c r="K9" s="76"/>
    </row>
    <row r="10" spans="1:11" x14ac:dyDescent="0.3">
      <c r="A10" s="81"/>
      <c r="B10" s="83" t="s">
        <v>223</v>
      </c>
      <c r="C10" s="83">
        <v>240</v>
      </c>
      <c r="D10" s="188">
        <v>35</v>
      </c>
      <c r="F10" s="210">
        <v>8400</v>
      </c>
      <c r="K10" s="76"/>
    </row>
    <row r="11" spans="1:11" ht="16.2" x14ac:dyDescent="0.45">
      <c r="A11" s="81"/>
      <c r="B11" s="83" t="s">
        <v>224</v>
      </c>
      <c r="C11" s="83"/>
      <c r="D11" s="83"/>
      <c r="F11" s="211">
        <v>300</v>
      </c>
      <c r="K11" s="76"/>
    </row>
    <row r="12" spans="1:11" x14ac:dyDescent="0.3">
      <c r="A12" s="81"/>
      <c r="B12" s="163" t="s">
        <v>5</v>
      </c>
      <c r="C12" s="163"/>
      <c r="D12" s="163"/>
      <c r="E12" s="166"/>
      <c r="F12" s="212">
        <f>SUM(F9:F11)</f>
        <v>11325</v>
      </c>
      <c r="K12" s="76"/>
    </row>
    <row r="13" spans="1:11" x14ac:dyDescent="0.3">
      <c r="A13" s="81"/>
      <c r="B13" s="94"/>
      <c r="C13" s="83"/>
      <c r="D13" s="83"/>
      <c r="F13" s="213"/>
      <c r="K13" s="76"/>
    </row>
    <row r="14" spans="1:11" x14ac:dyDescent="0.3">
      <c r="A14" s="81"/>
      <c r="B14" s="82" t="s">
        <v>114</v>
      </c>
      <c r="C14" s="83"/>
      <c r="D14" s="83"/>
      <c r="F14" s="213"/>
      <c r="K14" s="76"/>
    </row>
    <row r="15" spans="1:11" x14ac:dyDescent="0.3">
      <c r="A15" s="81"/>
      <c r="B15" s="93" t="s">
        <v>115</v>
      </c>
      <c r="C15" s="83" t="s">
        <v>116</v>
      </c>
      <c r="D15" s="73"/>
      <c r="F15" s="210">
        <v>50</v>
      </c>
      <c r="K15" s="76"/>
    </row>
    <row r="16" spans="1:11" ht="16.2" x14ac:dyDescent="0.45">
      <c r="A16" s="81"/>
      <c r="B16" s="93" t="s">
        <v>225</v>
      </c>
      <c r="C16" s="83"/>
      <c r="D16" s="73"/>
      <c r="F16" s="211">
        <v>250</v>
      </c>
      <c r="K16" s="76"/>
    </row>
    <row r="17" spans="1:6" x14ac:dyDescent="0.3">
      <c r="A17" s="81"/>
      <c r="B17" s="163" t="s">
        <v>6</v>
      </c>
      <c r="C17" s="163"/>
      <c r="D17" s="163"/>
      <c r="E17" s="166"/>
      <c r="F17" s="212">
        <f t="shared" ref="F17" si="0">SUM(F15:F16)</f>
        <v>300</v>
      </c>
    </row>
    <row r="18" spans="1:6" x14ac:dyDescent="0.3">
      <c r="A18" s="81"/>
      <c r="B18" s="72"/>
      <c r="C18" s="96"/>
      <c r="D18" s="96"/>
      <c r="F18" s="214"/>
    </row>
    <row r="19" spans="1:6" ht="18" x14ac:dyDescent="0.35">
      <c r="A19" s="81"/>
      <c r="B19" s="92" t="s">
        <v>402</v>
      </c>
      <c r="C19" s="92"/>
      <c r="D19" s="92"/>
      <c r="F19" s="215">
        <f t="shared" ref="F19" si="1">F12-F17</f>
        <v>11025</v>
      </c>
    </row>
    <row r="20" spans="1:6" x14ac:dyDescent="0.3">
      <c r="A20" s="81"/>
      <c r="B20" s="76"/>
      <c r="C20" s="96"/>
      <c r="D20" s="96"/>
      <c r="F20" s="213"/>
    </row>
    <row r="21" spans="1:6" ht="18" x14ac:dyDescent="0.35">
      <c r="A21" s="81"/>
      <c r="B21" s="104" t="s">
        <v>59</v>
      </c>
      <c r="C21" s="83"/>
      <c r="D21" s="83"/>
      <c r="F21" s="213"/>
    </row>
    <row r="22" spans="1:6" x14ac:dyDescent="0.3">
      <c r="A22" s="81"/>
      <c r="B22" s="82" t="s">
        <v>2</v>
      </c>
      <c r="C22" s="83"/>
      <c r="D22" s="83"/>
      <c r="F22" s="213"/>
    </row>
    <row r="23" spans="1:6" s="76" customFormat="1" ht="16.2" x14ac:dyDescent="0.45">
      <c r="A23" s="81"/>
      <c r="B23" s="93" t="s">
        <v>180</v>
      </c>
      <c r="C23" s="83"/>
      <c r="D23" s="83"/>
      <c r="F23" s="217">
        <v>2500</v>
      </c>
    </row>
    <row r="24" spans="1:6" x14ac:dyDescent="0.3">
      <c r="A24" s="81"/>
      <c r="B24" s="163" t="s">
        <v>117</v>
      </c>
      <c r="C24" s="163"/>
      <c r="D24" s="163"/>
      <c r="E24" s="166"/>
      <c r="F24" s="212">
        <f>SUM(F23)</f>
        <v>2500</v>
      </c>
    </row>
    <row r="25" spans="1:6" x14ac:dyDescent="0.3">
      <c r="A25" s="81"/>
      <c r="B25" s="94"/>
      <c r="C25" s="83"/>
      <c r="D25" s="83"/>
      <c r="F25" s="213"/>
    </row>
    <row r="26" spans="1:6" x14ac:dyDescent="0.3">
      <c r="A26" s="81"/>
      <c r="B26" s="82" t="s">
        <v>114</v>
      </c>
      <c r="C26" s="83"/>
      <c r="D26" s="83"/>
      <c r="F26" s="213"/>
    </row>
    <row r="27" spans="1:6" x14ac:dyDescent="0.3">
      <c r="A27" s="81"/>
      <c r="B27" s="93" t="s">
        <v>181</v>
      </c>
      <c r="C27" s="83"/>
      <c r="D27" s="73"/>
      <c r="F27" s="210">
        <v>700</v>
      </c>
    </row>
    <row r="28" spans="1:6" s="76" customFormat="1" x14ac:dyDescent="0.3">
      <c r="A28" s="81"/>
      <c r="B28" s="93" t="s">
        <v>411</v>
      </c>
      <c r="C28" s="83" t="s">
        <v>412</v>
      </c>
      <c r="D28" s="73"/>
      <c r="F28" s="210">
        <v>100</v>
      </c>
    </row>
    <row r="29" spans="1:6" ht="16.2" x14ac:dyDescent="0.45">
      <c r="A29" s="81"/>
      <c r="B29" s="93" t="s">
        <v>19</v>
      </c>
      <c r="C29" s="83"/>
      <c r="D29" s="83"/>
      <c r="F29" s="211">
        <v>0</v>
      </c>
    </row>
    <row r="30" spans="1:6" x14ac:dyDescent="0.3">
      <c r="A30" s="81"/>
      <c r="B30" s="163" t="s">
        <v>6</v>
      </c>
      <c r="C30" s="163"/>
      <c r="D30" s="163"/>
      <c r="E30" s="166"/>
      <c r="F30" s="212">
        <f t="shared" ref="F30" si="2">SUM(F27:F29)</f>
        <v>800</v>
      </c>
    </row>
    <row r="31" spans="1:6" x14ac:dyDescent="0.3">
      <c r="A31" s="81"/>
      <c r="B31" s="95"/>
      <c r="C31" s="83"/>
      <c r="D31" s="83"/>
      <c r="F31" s="213"/>
    </row>
    <row r="32" spans="1:6" ht="18" x14ac:dyDescent="0.35">
      <c r="A32" s="81"/>
      <c r="B32" s="92" t="s">
        <v>196</v>
      </c>
      <c r="C32" s="92"/>
      <c r="D32" s="92"/>
      <c r="F32" s="215">
        <f t="shared" ref="F32" si="3">F24-F30</f>
        <v>1700</v>
      </c>
    </row>
    <row r="33" spans="1:11" ht="18" x14ac:dyDescent="0.35">
      <c r="A33" s="81"/>
      <c r="B33" s="103"/>
      <c r="C33" s="103"/>
      <c r="D33" s="103"/>
      <c r="F33" s="218"/>
    </row>
    <row r="34" spans="1:11" s="76" customFormat="1" ht="18" x14ac:dyDescent="0.35">
      <c r="A34" s="81"/>
      <c r="B34" s="104" t="s">
        <v>27</v>
      </c>
      <c r="C34" s="103"/>
      <c r="D34" s="103"/>
      <c r="F34" s="218"/>
    </row>
    <row r="35" spans="1:11" s="76" customFormat="1" x14ac:dyDescent="0.3">
      <c r="A35" s="81"/>
      <c r="B35" s="66" t="s">
        <v>226</v>
      </c>
      <c r="C35" s="66" t="s">
        <v>182</v>
      </c>
      <c r="D35" s="66"/>
      <c r="E35" s="157"/>
      <c r="F35" s="210">
        <v>1000</v>
      </c>
      <c r="K35" s="157"/>
    </row>
    <row r="36" spans="1:11" s="76" customFormat="1" x14ac:dyDescent="0.3">
      <c r="A36" s="81"/>
      <c r="B36" s="66" t="s">
        <v>227</v>
      </c>
      <c r="C36" s="66"/>
      <c r="D36" s="66"/>
      <c r="E36" s="157"/>
      <c r="F36" s="210">
        <v>5000</v>
      </c>
      <c r="K36" s="157"/>
    </row>
    <row r="37" spans="1:11" s="76" customFormat="1" x14ac:dyDescent="0.3">
      <c r="A37" s="81"/>
      <c r="B37" s="66" t="s">
        <v>282</v>
      </c>
      <c r="C37" s="66"/>
      <c r="D37" s="66"/>
      <c r="E37" s="157"/>
      <c r="F37" s="210">
        <v>500</v>
      </c>
      <c r="K37" s="157"/>
    </row>
    <row r="38" spans="1:11" s="76" customFormat="1" x14ac:dyDescent="0.3">
      <c r="A38" s="81"/>
      <c r="B38" s="66" t="s">
        <v>228</v>
      </c>
      <c r="C38" s="66"/>
      <c r="D38" s="66"/>
      <c r="E38" s="157"/>
      <c r="F38" s="210">
        <v>1000</v>
      </c>
      <c r="K38" s="157"/>
    </row>
    <row r="39" spans="1:11" s="76" customFormat="1" x14ac:dyDescent="0.3">
      <c r="A39" s="81"/>
      <c r="B39" s="66" t="s">
        <v>229</v>
      </c>
      <c r="C39" s="66"/>
      <c r="D39" s="66"/>
      <c r="E39" s="157"/>
      <c r="F39" s="210">
        <v>5000</v>
      </c>
      <c r="K39" s="157"/>
    </row>
    <row r="40" spans="1:11" s="76" customFormat="1" ht="16.2" x14ac:dyDescent="0.45">
      <c r="A40" s="81"/>
      <c r="B40" s="66" t="s">
        <v>183</v>
      </c>
      <c r="C40" s="66"/>
      <c r="D40" s="66"/>
      <c r="E40" s="157"/>
      <c r="F40" s="211">
        <v>0</v>
      </c>
      <c r="K40" s="157"/>
    </row>
    <row r="41" spans="1:11" ht="18" x14ac:dyDescent="0.35">
      <c r="A41" s="81"/>
      <c r="B41" s="92" t="s">
        <v>118</v>
      </c>
      <c r="C41" s="92"/>
      <c r="D41" s="92"/>
      <c r="F41" s="215">
        <f>SUM(F35:F40)</f>
        <v>12500</v>
      </c>
    </row>
    <row r="42" spans="1:11" ht="18" x14ac:dyDescent="0.35">
      <c r="A42" s="81"/>
      <c r="B42" s="75"/>
      <c r="C42" s="96"/>
      <c r="D42" s="96"/>
      <c r="F42" s="213"/>
    </row>
    <row r="43" spans="1:11" ht="18" x14ac:dyDescent="0.35">
      <c r="A43" s="81"/>
      <c r="B43" s="104" t="s">
        <v>283</v>
      </c>
      <c r="C43" s="83"/>
      <c r="D43" s="83"/>
      <c r="F43" s="213"/>
    </row>
    <row r="44" spans="1:11" x14ac:dyDescent="0.3">
      <c r="A44" s="81"/>
      <c r="B44" s="82" t="s">
        <v>2</v>
      </c>
      <c r="C44" s="83"/>
      <c r="D44" s="76"/>
      <c r="F44" s="219"/>
    </row>
    <row r="45" spans="1:11" s="76" customFormat="1" x14ac:dyDescent="0.3">
      <c r="A45" s="81"/>
      <c r="B45" s="83" t="s">
        <v>284</v>
      </c>
      <c r="C45" s="83"/>
      <c r="D45" s="73"/>
      <c r="F45" s="210">
        <v>3500</v>
      </c>
    </row>
    <row r="46" spans="1:11" s="76" customFormat="1" x14ac:dyDescent="0.3">
      <c r="A46" s="81"/>
      <c r="B46" s="83" t="s">
        <v>185</v>
      </c>
      <c r="C46" s="83"/>
      <c r="D46" s="73"/>
      <c r="F46" s="210">
        <v>0</v>
      </c>
    </row>
    <row r="47" spans="1:11" s="76" customFormat="1" x14ac:dyDescent="0.3">
      <c r="A47" s="81"/>
      <c r="B47" s="83" t="s">
        <v>67</v>
      </c>
      <c r="C47" s="83"/>
      <c r="D47" s="73"/>
      <c r="F47" s="210">
        <v>0</v>
      </c>
    </row>
    <row r="48" spans="1:11" s="76" customFormat="1" x14ac:dyDescent="0.3">
      <c r="A48" s="81"/>
      <c r="B48" s="83" t="s">
        <v>186</v>
      </c>
      <c r="C48" s="83"/>
      <c r="D48" s="73"/>
      <c r="F48" s="210">
        <v>0</v>
      </c>
    </row>
    <row r="49" spans="1:6" ht="16.2" x14ac:dyDescent="0.45">
      <c r="A49" s="81"/>
      <c r="B49" s="83" t="s">
        <v>120</v>
      </c>
      <c r="C49" s="83"/>
      <c r="D49" s="83"/>
      <c r="F49" s="211">
        <v>0</v>
      </c>
    </row>
    <row r="50" spans="1:6" x14ac:dyDescent="0.3">
      <c r="A50" s="81"/>
      <c r="B50" s="163" t="s">
        <v>5</v>
      </c>
      <c r="C50" s="163"/>
      <c r="D50" s="163"/>
      <c r="E50" s="166"/>
      <c r="F50" s="212">
        <f>SUM(F45:F49)</f>
        <v>3500</v>
      </c>
    </row>
    <row r="51" spans="1:6" s="76" customFormat="1" x14ac:dyDescent="0.3">
      <c r="A51" s="81"/>
      <c r="B51" s="94"/>
      <c r="C51" s="83"/>
      <c r="D51" s="83"/>
      <c r="F51" s="213"/>
    </row>
    <row r="52" spans="1:6" x14ac:dyDescent="0.3">
      <c r="A52" s="81"/>
      <c r="B52" s="82" t="s">
        <v>114</v>
      </c>
      <c r="C52" s="83"/>
      <c r="D52" s="83"/>
      <c r="F52" s="213"/>
    </row>
    <row r="53" spans="1:6" x14ac:dyDescent="0.3">
      <c r="A53" s="81"/>
      <c r="B53" s="83" t="s">
        <v>188</v>
      </c>
      <c r="C53" s="83" t="s">
        <v>230</v>
      </c>
      <c r="D53" s="83"/>
      <c r="F53" s="210">
        <v>80</v>
      </c>
    </row>
    <row r="54" spans="1:6" s="76" customFormat="1" x14ac:dyDescent="0.3">
      <c r="A54" s="81"/>
      <c r="B54" s="83" t="s">
        <v>187</v>
      </c>
      <c r="C54" s="83" t="s">
        <v>231</v>
      </c>
      <c r="D54" s="83"/>
      <c r="F54" s="210">
        <v>750</v>
      </c>
    </row>
    <row r="55" spans="1:6" ht="16.2" x14ac:dyDescent="0.45">
      <c r="A55" s="81"/>
      <c r="B55" s="83" t="s">
        <v>232</v>
      </c>
      <c r="C55" s="83"/>
      <c r="D55" s="83"/>
      <c r="F55" s="211">
        <v>200</v>
      </c>
    </row>
    <row r="56" spans="1:6" x14ac:dyDescent="0.3">
      <c r="A56" s="81"/>
      <c r="B56" s="163" t="s">
        <v>6</v>
      </c>
      <c r="C56" s="163"/>
      <c r="D56" s="163"/>
      <c r="E56" s="166"/>
      <c r="F56" s="212">
        <f>SUM(F53:F55)</f>
        <v>1030</v>
      </c>
    </row>
    <row r="57" spans="1:6" x14ac:dyDescent="0.3">
      <c r="A57" s="81"/>
      <c r="B57" s="95"/>
      <c r="C57" s="83"/>
      <c r="D57" s="83"/>
      <c r="F57" s="213"/>
    </row>
    <row r="58" spans="1:6" ht="18" x14ac:dyDescent="0.35">
      <c r="A58" s="81"/>
      <c r="B58" s="92" t="s">
        <v>403</v>
      </c>
      <c r="C58" s="92"/>
      <c r="D58" s="92"/>
      <c r="F58" s="215">
        <f>SUM(F50-F56)</f>
        <v>2470</v>
      </c>
    </row>
    <row r="59" spans="1:6" x14ac:dyDescent="0.3">
      <c r="A59" s="81"/>
      <c r="B59" s="95"/>
      <c r="C59" s="83"/>
      <c r="D59" s="83"/>
      <c r="F59" s="213"/>
    </row>
    <row r="60" spans="1:6" ht="18" x14ac:dyDescent="0.35">
      <c r="A60" s="81"/>
      <c r="B60" s="104" t="s">
        <v>233</v>
      </c>
      <c r="C60" s="104"/>
      <c r="D60" s="83"/>
      <c r="F60" s="213"/>
    </row>
    <row r="61" spans="1:6" x14ac:dyDescent="0.3">
      <c r="A61" s="81"/>
      <c r="B61" s="82" t="s">
        <v>2</v>
      </c>
      <c r="C61" s="83"/>
      <c r="D61" s="83"/>
      <c r="F61" s="213"/>
    </row>
    <row r="62" spans="1:6" x14ac:dyDescent="0.3">
      <c r="A62" s="81"/>
      <c r="B62" s="91" t="s">
        <v>42</v>
      </c>
      <c r="C62" s="189" t="s">
        <v>234</v>
      </c>
      <c r="D62" s="74"/>
      <c r="F62" s="210">
        <v>12500</v>
      </c>
    </row>
    <row r="63" spans="1:6" ht="16.2" x14ac:dyDescent="0.45">
      <c r="A63" s="81"/>
      <c r="B63" s="91" t="s">
        <v>235</v>
      </c>
      <c r="C63" s="86" t="s">
        <v>236</v>
      </c>
      <c r="D63" s="74"/>
      <c r="F63" s="211">
        <v>3000</v>
      </c>
    </row>
    <row r="64" spans="1:6" x14ac:dyDescent="0.3">
      <c r="A64" s="81"/>
      <c r="B64" s="163" t="s">
        <v>5</v>
      </c>
      <c r="C64" s="164"/>
      <c r="D64" s="181"/>
      <c r="E64" s="166"/>
      <c r="F64" s="220">
        <f>SUM(F62:F63)</f>
        <v>15500</v>
      </c>
    </row>
    <row r="65" spans="1:6" s="76" customFormat="1" x14ac:dyDescent="0.3">
      <c r="A65" s="81"/>
      <c r="B65" s="94"/>
      <c r="C65" s="83"/>
      <c r="D65" s="73"/>
      <c r="F65" s="221"/>
    </row>
    <row r="66" spans="1:6" x14ac:dyDescent="0.3">
      <c r="A66" s="81"/>
      <c r="B66" s="82" t="s">
        <v>114</v>
      </c>
      <c r="C66" s="83"/>
      <c r="D66" s="73"/>
      <c r="F66" s="221"/>
    </row>
    <row r="67" spans="1:6" ht="16.2" x14ac:dyDescent="0.45">
      <c r="A67" s="81"/>
      <c r="B67" s="148" t="s">
        <v>237</v>
      </c>
      <c r="C67" s="83"/>
      <c r="D67" s="73"/>
      <c r="F67" s="211">
        <v>6875</v>
      </c>
    </row>
    <row r="68" spans="1:6" x14ac:dyDescent="0.3">
      <c r="A68" s="81"/>
      <c r="B68" s="163" t="s">
        <v>6</v>
      </c>
      <c r="C68" s="164"/>
      <c r="D68" s="181"/>
      <c r="E68" s="166"/>
      <c r="F68" s="220">
        <f>SUM(F67)</f>
        <v>6875</v>
      </c>
    </row>
    <row r="69" spans="1:6" x14ac:dyDescent="0.3">
      <c r="A69" s="81"/>
      <c r="B69" s="83"/>
      <c r="C69" s="83"/>
      <c r="D69" s="83"/>
      <c r="F69" s="213"/>
    </row>
    <row r="70" spans="1:6" ht="18" x14ac:dyDescent="0.35">
      <c r="A70" s="81"/>
      <c r="B70" s="92" t="s">
        <v>404</v>
      </c>
      <c r="C70" s="92"/>
      <c r="D70" s="92"/>
      <c r="F70" s="215">
        <f>F64-F68</f>
        <v>8625</v>
      </c>
    </row>
    <row r="71" spans="1:6" x14ac:dyDescent="0.3">
      <c r="A71" s="81"/>
      <c r="B71" s="76"/>
      <c r="C71" s="83"/>
      <c r="D71" s="83"/>
      <c r="F71" s="213"/>
    </row>
    <row r="72" spans="1:6" ht="18" x14ac:dyDescent="0.35">
      <c r="A72" s="81"/>
      <c r="B72" s="104" t="s">
        <v>119</v>
      </c>
      <c r="C72" s="83"/>
      <c r="D72" s="83"/>
      <c r="F72" s="213"/>
    </row>
    <row r="73" spans="1:6" s="76" customFormat="1" x14ac:dyDescent="0.3">
      <c r="A73" s="81"/>
      <c r="B73" s="202" t="s">
        <v>2</v>
      </c>
      <c r="C73" s="58"/>
      <c r="D73" s="58"/>
      <c r="F73" s="222"/>
    </row>
    <row r="74" spans="1:6" s="76" customFormat="1" x14ac:dyDescent="0.3">
      <c r="A74" s="81"/>
      <c r="B74" s="157" t="s">
        <v>67</v>
      </c>
      <c r="C74" s="58"/>
      <c r="D74" s="58"/>
      <c r="F74" s="222">
        <v>1000</v>
      </c>
    </row>
    <row r="75" spans="1:6" s="76" customFormat="1" x14ac:dyDescent="0.3">
      <c r="A75" s="81"/>
      <c r="B75" s="157" t="s">
        <v>270</v>
      </c>
      <c r="C75" s="58"/>
      <c r="D75" s="58"/>
      <c r="F75" s="222">
        <v>1500</v>
      </c>
    </row>
    <row r="76" spans="1:6" s="76" customFormat="1" ht="16.2" x14ac:dyDescent="0.45">
      <c r="A76" s="81"/>
      <c r="B76" s="203" t="s">
        <v>120</v>
      </c>
      <c r="C76" s="58"/>
      <c r="D76" s="58"/>
      <c r="F76" s="232">
        <v>100</v>
      </c>
    </row>
    <row r="77" spans="1:6" s="76" customFormat="1" x14ac:dyDescent="0.3">
      <c r="A77" s="81"/>
      <c r="B77" s="163" t="s">
        <v>5</v>
      </c>
      <c r="C77" s="164"/>
      <c r="D77" s="164"/>
      <c r="E77" s="166"/>
      <c r="F77" s="220">
        <f>SUM(F74:F76)</f>
        <v>2600</v>
      </c>
    </row>
    <row r="78" spans="1:6" x14ac:dyDescent="0.3">
      <c r="A78" s="81"/>
      <c r="B78" s="94"/>
      <c r="C78" s="83"/>
      <c r="D78" s="83"/>
      <c r="F78" s="213"/>
    </row>
    <row r="79" spans="1:6" x14ac:dyDescent="0.3">
      <c r="A79" s="81"/>
      <c r="B79" s="82" t="s">
        <v>3</v>
      </c>
      <c r="C79" s="83"/>
      <c r="D79" s="83"/>
      <c r="F79" s="213"/>
    </row>
    <row r="80" spans="1:6" s="76" customFormat="1" x14ac:dyDescent="0.3">
      <c r="A80" s="81"/>
      <c r="B80" s="148" t="s">
        <v>285</v>
      </c>
      <c r="C80" s="83" t="s">
        <v>286</v>
      </c>
      <c r="D80" s="83"/>
      <c r="F80" s="216">
        <v>160</v>
      </c>
    </row>
    <row r="81" spans="1:15" s="76" customFormat="1" x14ac:dyDescent="0.3">
      <c r="A81" s="81"/>
      <c r="B81" s="86" t="s">
        <v>68</v>
      </c>
      <c r="C81" s="86" t="s">
        <v>121</v>
      </c>
      <c r="D81" s="86"/>
      <c r="E81"/>
      <c r="F81" s="210">
        <v>421</v>
      </c>
    </row>
    <row r="82" spans="1:15" x14ac:dyDescent="0.3">
      <c r="A82" s="81"/>
      <c r="B82" s="83" t="s">
        <v>257</v>
      </c>
      <c r="C82" s="83" t="s">
        <v>258</v>
      </c>
      <c r="D82" s="83"/>
      <c r="F82" s="210">
        <v>552</v>
      </c>
    </row>
    <row r="83" spans="1:15" x14ac:dyDescent="0.3">
      <c r="A83" s="85"/>
      <c r="B83" t="s">
        <v>287</v>
      </c>
      <c r="C83" s="59" t="s">
        <v>271</v>
      </c>
      <c r="F83" s="223">
        <v>100</v>
      </c>
    </row>
    <row r="84" spans="1:15" ht="16.2" x14ac:dyDescent="0.45">
      <c r="A84" s="87"/>
      <c r="B84" s="86" t="s">
        <v>288</v>
      </c>
      <c r="C84" s="86"/>
      <c r="D84" s="86"/>
      <c r="F84" s="211">
        <v>100</v>
      </c>
    </row>
    <row r="85" spans="1:15" x14ac:dyDescent="0.3">
      <c r="A85" s="81"/>
      <c r="B85" s="163" t="s">
        <v>122</v>
      </c>
      <c r="C85" s="164"/>
      <c r="D85" s="164"/>
      <c r="E85" s="166"/>
      <c r="F85" s="212">
        <f>SUM(F78:F84)</f>
        <v>1333</v>
      </c>
    </row>
    <row r="86" spans="1:15" x14ac:dyDescent="0.3">
      <c r="A86" s="81"/>
      <c r="B86" s="100"/>
      <c r="C86" s="101"/>
      <c r="D86" s="101"/>
      <c r="F86" s="224"/>
    </row>
    <row r="87" spans="1:15" ht="18" x14ac:dyDescent="0.35">
      <c r="A87" s="81"/>
      <c r="B87" s="92" t="s">
        <v>405</v>
      </c>
      <c r="C87" s="102"/>
      <c r="D87" s="102"/>
      <c r="F87" s="215">
        <f>+F77-F85</f>
        <v>1267</v>
      </c>
    </row>
    <row r="88" spans="1:15" ht="18" x14ac:dyDescent="0.35">
      <c r="A88" s="97"/>
      <c r="B88" s="98"/>
      <c r="C88" s="99"/>
      <c r="D88" s="99"/>
      <c r="F88" s="225"/>
    </row>
    <row r="89" spans="1:15" ht="21" x14ac:dyDescent="0.4">
      <c r="A89" s="90"/>
      <c r="B89" s="195" t="s">
        <v>238</v>
      </c>
      <c r="C89" s="193"/>
      <c r="D89" s="193"/>
      <c r="E89" s="193"/>
      <c r="F89" s="226"/>
      <c r="G89" s="120"/>
      <c r="H89" s="120"/>
      <c r="I89" s="120"/>
      <c r="J89" s="120"/>
    </row>
    <row r="90" spans="1:15" x14ac:dyDescent="0.3">
      <c r="A90" s="90"/>
      <c r="B90" s="202" t="s">
        <v>2</v>
      </c>
      <c r="C90" s="76"/>
      <c r="D90" s="76"/>
      <c r="E90" s="76"/>
      <c r="F90" s="219"/>
      <c r="G90" s="120"/>
      <c r="H90" s="120"/>
      <c r="I90" s="120"/>
      <c r="J90" s="120"/>
    </row>
    <row r="91" spans="1:15" x14ac:dyDescent="0.3">
      <c r="A91" s="90"/>
      <c r="B91" s="76" t="s">
        <v>239</v>
      </c>
      <c r="C91" s="76"/>
      <c r="D91" s="76"/>
      <c r="E91" s="76"/>
      <c r="F91" s="219">
        <v>12500</v>
      </c>
      <c r="G91" s="120"/>
      <c r="H91" s="120"/>
      <c r="I91" s="120"/>
      <c r="J91" s="120"/>
    </row>
    <row r="92" spans="1:15" s="76" customFormat="1" x14ac:dyDescent="0.3">
      <c r="A92" s="90"/>
      <c r="B92" s="76" t="s">
        <v>415</v>
      </c>
      <c r="C92" s="76" t="s">
        <v>375</v>
      </c>
      <c r="F92" s="219">
        <v>150</v>
      </c>
      <c r="G92" s="120"/>
      <c r="H92" s="120"/>
      <c r="I92" s="120"/>
      <c r="J92" s="120"/>
    </row>
    <row r="93" spans="1:15" ht="16.2" x14ac:dyDescent="0.45">
      <c r="A93" s="90"/>
      <c r="B93" s="76" t="s">
        <v>417</v>
      </c>
      <c r="C93" s="76" t="s">
        <v>416</v>
      </c>
      <c r="D93" s="76"/>
      <c r="E93" s="76"/>
      <c r="F93" s="233">
        <v>2000</v>
      </c>
      <c r="G93" s="120"/>
      <c r="H93" s="120"/>
      <c r="I93" s="120"/>
      <c r="J93" s="120"/>
      <c r="K93" s="76"/>
      <c r="L93" s="76"/>
      <c r="M93" s="76"/>
      <c r="N93" s="76"/>
      <c r="O93" s="76"/>
    </row>
    <row r="94" spans="1:15" x14ac:dyDescent="0.3">
      <c r="A94" s="90"/>
      <c r="B94" s="197" t="s">
        <v>5</v>
      </c>
      <c r="C94" s="166"/>
      <c r="D94" s="166"/>
      <c r="E94" s="166"/>
      <c r="F94" s="227">
        <f>SUM(F90:F93)</f>
        <v>14650</v>
      </c>
      <c r="G94" s="120"/>
      <c r="H94" s="120"/>
      <c r="I94" s="120"/>
      <c r="J94" s="120"/>
      <c r="K94" s="76"/>
      <c r="L94" s="76"/>
      <c r="M94" s="76"/>
      <c r="N94" s="76"/>
      <c r="O94" s="76"/>
    </row>
    <row r="95" spans="1:15" x14ac:dyDescent="0.3">
      <c r="A95" s="90"/>
      <c r="B95" s="76"/>
      <c r="C95" s="76"/>
      <c r="D95" s="76"/>
      <c r="E95" s="76"/>
      <c r="F95" s="219"/>
      <c r="G95" s="120"/>
      <c r="H95" s="120"/>
      <c r="I95" s="120"/>
      <c r="J95" s="120"/>
      <c r="K95" s="76"/>
      <c r="L95" s="76">
        <v>0</v>
      </c>
      <c r="M95" s="76"/>
      <c r="N95" s="191"/>
      <c r="O95" s="76"/>
    </row>
    <row r="96" spans="1:15" x14ac:dyDescent="0.3">
      <c r="A96" s="90"/>
      <c r="B96" s="202" t="s">
        <v>114</v>
      </c>
      <c r="C96" s="202"/>
      <c r="D96" s="202"/>
      <c r="E96" s="202"/>
      <c r="F96" s="228"/>
      <c r="G96" s="120"/>
      <c r="H96" s="120"/>
      <c r="I96" s="120"/>
      <c r="J96" s="120"/>
      <c r="K96" s="76"/>
      <c r="L96" s="76"/>
      <c r="M96" s="76"/>
      <c r="N96" s="191"/>
      <c r="O96" s="76"/>
    </row>
    <row r="97" spans="1:15" x14ac:dyDescent="0.3">
      <c r="A97" s="90"/>
      <c r="B97" s="76" t="s">
        <v>240</v>
      </c>
      <c r="C97" s="76"/>
      <c r="D97" s="76"/>
      <c r="E97" s="76"/>
      <c r="F97" s="219">
        <v>800</v>
      </c>
      <c r="G97" s="120"/>
      <c r="H97" s="120"/>
      <c r="I97" s="120"/>
      <c r="J97" s="120"/>
      <c r="K97" s="76"/>
      <c r="L97" s="76"/>
      <c r="M97" s="76"/>
      <c r="N97" s="191"/>
      <c r="O97" s="76"/>
    </row>
    <row r="98" spans="1:15" ht="16.2" x14ac:dyDescent="0.45">
      <c r="A98" s="90"/>
      <c r="B98" s="76" t="s">
        <v>241</v>
      </c>
      <c r="C98" s="76"/>
      <c r="D98" s="76"/>
      <c r="E98" s="76"/>
      <c r="F98" s="233">
        <v>800</v>
      </c>
      <c r="K98" s="76"/>
      <c r="L98" s="76"/>
      <c r="M98" s="76"/>
      <c r="N98" s="76"/>
      <c r="O98" s="76"/>
    </row>
    <row r="99" spans="1:15" x14ac:dyDescent="0.3">
      <c r="A99" s="90"/>
      <c r="B99" s="197" t="s">
        <v>242</v>
      </c>
      <c r="C99" s="166"/>
      <c r="D99" s="166"/>
      <c r="E99" s="166"/>
      <c r="F99" s="209">
        <v>1600</v>
      </c>
      <c r="K99" s="76"/>
      <c r="L99" s="76"/>
      <c r="M99" s="76"/>
      <c r="N99" s="191"/>
      <c r="O99" s="76"/>
    </row>
    <row r="100" spans="1:15" x14ac:dyDescent="0.3">
      <c r="A100" s="90"/>
      <c r="B100" s="76"/>
      <c r="C100" s="76"/>
      <c r="D100" s="76"/>
      <c r="E100" s="76"/>
      <c r="F100" s="208"/>
      <c r="K100" s="76"/>
      <c r="L100" s="76"/>
      <c r="M100" s="76"/>
      <c r="N100" s="191"/>
      <c r="O100" s="76"/>
    </row>
    <row r="101" spans="1:15" ht="18" x14ac:dyDescent="0.35">
      <c r="A101" s="90"/>
      <c r="B101" s="194" t="s">
        <v>243</v>
      </c>
      <c r="C101" s="194"/>
      <c r="D101" s="192"/>
      <c r="E101" s="192"/>
      <c r="F101" s="207">
        <f>F94-F99</f>
        <v>13050</v>
      </c>
      <c r="K101" s="76"/>
      <c r="L101" s="76"/>
      <c r="M101" s="76"/>
      <c r="N101" s="76"/>
      <c r="O101" s="76"/>
    </row>
    <row r="102" spans="1:15" x14ac:dyDescent="0.3">
      <c r="A102" s="90"/>
      <c r="B102" s="76"/>
      <c r="C102" s="76"/>
      <c r="D102" s="76"/>
      <c r="E102" s="76"/>
      <c r="F102" s="208"/>
      <c r="K102" s="76"/>
      <c r="L102" s="76"/>
      <c r="M102" s="76"/>
      <c r="N102" s="191"/>
      <c r="O102" s="76"/>
    </row>
    <row r="103" spans="1:15" ht="21" x14ac:dyDescent="0.4">
      <c r="A103" s="90"/>
      <c r="B103" s="195" t="s">
        <v>244</v>
      </c>
      <c r="C103" s="193"/>
      <c r="D103" s="193"/>
      <c r="E103" s="193"/>
      <c r="F103" s="229"/>
      <c r="K103" s="76"/>
      <c r="L103" s="76"/>
      <c r="M103" s="76"/>
      <c r="N103" s="76"/>
      <c r="O103" s="76"/>
    </row>
    <row r="104" spans="1:15" x14ac:dyDescent="0.3">
      <c r="A104" s="90"/>
      <c r="B104" s="202" t="s">
        <v>2</v>
      </c>
      <c r="C104" s="76"/>
      <c r="D104" s="76"/>
      <c r="E104" s="76"/>
      <c r="F104" s="208"/>
      <c r="K104" s="76"/>
      <c r="L104" s="76"/>
      <c r="M104" s="76"/>
      <c r="N104" s="191"/>
      <c r="O104" s="76"/>
    </row>
    <row r="105" spans="1:15" ht="16.2" x14ac:dyDescent="0.45">
      <c r="A105" s="90"/>
      <c r="B105" s="76" t="s">
        <v>245</v>
      </c>
      <c r="C105" s="76"/>
      <c r="D105" s="76"/>
      <c r="E105" s="76"/>
      <c r="F105" s="234">
        <v>10270</v>
      </c>
      <c r="K105" s="76"/>
      <c r="L105" s="76"/>
      <c r="M105" s="76"/>
      <c r="N105" s="76"/>
      <c r="O105" s="76"/>
    </row>
    <row r="106" spans="1:15" x14ac:dyDescent="0.3">
      <c r="A106" s="90"/>
      <c r="B106" s="197" t="s">
        <v>5</v>
      </c>
      <c r="C106" s="197"/>
      <c r="D106" s="197"/>
      <c r="E106" s="197"/>
      <c r="F106" s="209">
        <v>10270</v>
      </c>
      <c r="K106" s="76"/>
      <c r="L106" s="76"/>
      <c r="M106" s="76"/>
      <c r="N106" s="76"/>
      <c r="O106" s="76"/>
    </row>
    <row r="107" spans="1:15" x14ac:dyDescent="0.3">
      <c r="B107" s="76"/>
      <c r="C107" s="76"/>
      <c r="D107" s="76"/>
      <c r="E107" s="76"/>
      <c r="F107" s="208"/>
      <c r="K107" s="76"/>
      <c r="L107" s="76"/>
      <c r="M107" s="76"/>
      <c r="N107" s="76"/>
      <c r="O107" s="76"/>
    </row>
    <row r="108" spans="1:15" x14ac:dyDescent="0.3">
      <c r="B108" s="202" t="s">
        <v>114</v>
      </c>
      <c r="C108" s="76"/>
      <c r="D108" s="76"/>
      <c r="E108" s="76"/>
      <c r="F108" s="208"/>
      <c r="K108" s="76"/>
      <c r="L108" s="76"/>
      <c r="M108" s="76"/>
      <c r="N108" s="191"/>
      <c r="O108" s="76"/>
    </row>
    <row r="109" spans="1:15" x14ac:dyDescent="0.3">
      <c r="B109" s="76" t="s">
        <v>246</v>
      </c>
      <c r="C109" s="76"/>
      <c r="D109" s="76"/>
      <c r="E109" s="76"/>
      <c r="F109" s="208">
        <v>6500</v>
      </c>
      <c r="K109" s="76"/>
      <c r="L109" s="76"/>
      <c r="M109" s="76"/>
      <c r="N109" s="191"/>
      <c r="O109" s="76"/>
    </row>
    <row r="110" spans="1:15" x14ac:dyDescent="0.3">
      <c r="B110" s="76" t="s">
        <v>247</v>
      </c>
      <c r="C110" s="76" t="s">
        <v>248</v>
      </c>
      <c r="D110" s="76"/>
      <c r="E110" s="76"/>
      <c r="F110" s="208">
        <v>506</v>
      </c>
      <c r="K110" s="76"/>
      <c r="L110" s="76"/>
      <c r="M110" s="76"/>
      <c r="N110" s="76"/>
      <c r="O110" s="76"/>
    </row>
    <row r="111" spans="1:15" x14ac:dyDescent="0.3">
      <c r="B111" s="76" t="s">
        <v>249</v>
      </c>
      <c r="C111" s="76" t="s">
        <v>250</v>
      </c>
      <c r="D111" s="76"/>
      <c r="E111" s="76"/>
      <c r="F111" s="208">
        <v>350</v>
      </c>
      <c r="K111" s="76"/>
      <c r="L111" s="76"/>
      <c r="M111" s="76"/>
      <c r="N111" s="76"/>
      <c r="O111" s="76"/>
    </row>
    <row r="112" spans="1:15" x14ac:dyDescent="0.3">
      <c r="B112" s="76" t="s">
        <v>251</v>
      </c>
      <c r="C112" s="76" t="s">
        <v>252</v>
      </c>
      <c r="D112" s="76"/>
      <c r="E112" s="76"/>
      <c r="F112" s="208">
        <v>2600</v>
      </c>
      <c r="K112" s="76"/>
      <c r="L112" s="76"/>
      <c r="M112" s="76"/>
      <c r="N112" s="191"/>
      <c r="O112" s="76"/>
    </row>
    <row r="113" spans="1:15" x14ac:dyDescent="0.3">
      <c r="B113" s="76" t="s">
        <v>253</v>
      </c>
      <c r="C113" s="76" t="s">
        <v>254</v>
      </c>
      <c r="D113" s="76"/>
      <c r="E113" s="76"/>
      <c r="F113" s="208">
        <v>374</v>
      </c>
      <c r="K113" s="76"/>
      <c r="L113" s="76"/>
      <c r="M113" s="76"/>
      <c r="N113" s="191"/>
      <c r="O113" s="76"/>
    </row>
    <row r="114" spans="1:15" x14ac:dyDescent="0.3">
      <c r="B114" s="76" t="s">
        <v>240</v>
      </c>
      <c r="C114" s="76"/>
      <c r="D114" s="76"/>
      <c r="E114" s="76"/>
      <c r="F114" s="208">
        <v>1500</v>
      </c>
      <c r="K114" s="76"/>
      <c r="L114" s="76"/>
      <c r="M114" s="76"/>
      <c r="N114" s="191"/>
      <c r="O114" s="76"/>
    </row>
    <row r="115" spans="1:15" ht="16.2" x14ac:dyDescent="0.45">
      <c r="B115" s="76" t="s">
        <v>255</v>
      </c>
      <c r="C115" s="76"/>
      <c r="D115" s="76"/>
      <c r="E115" s="76"/>
      <c r="F115" s="234">
        <v>800</v>
      </c>
      <c r="K115" s="76"/>
      <c r="L115" s="76"/>
      <c r="M115" s="76"/>
      <c r="N115" s="191"/>
      <c r="O115" s="76"/>
    </row>
    <row r="116" spans="1:15" x14ac:dyDescent="0.3">
      <c r="B116" s="197" t="s">
        <v>242</v>
      </c>
      <c r="C116" s="197"/>
      <c r="D116" s="197"/>
      <c r="E116" s="197"/>
      <c r="F116" s="209">
        <v>12630</v>
      </c>
      <c r="K116" s="76"/>
      <c r="L116" s="76"/>
      <c r="M116" s="76"/>
      <c r="N116" s="191"/>
      <c r="O116" s="76"/>
    </row>
    <row r="117" spans="1:15" x14ac:dyDescent="0.3">
      <c r="B117" s="76"/>
      <c r="C117" s="76"/>
      <c r="D117" s="76"/>
      <c r="E117" s="76"/>
      <c r="F117" s="208"/>
      <c r="K117" s="76"/>
      <c r="L117" s="76"/>
      <c r="M117" s="76"/>
      <c r="N117" s="191"/>
      <c r="O117" s="76"/>
    </row>
    <row r="118" spans="1:15" ht="18" x14ac:dyDescent="0.35">
      <c r="B118" s="194" t="s">
        <v>256</v>
      </c>
      <c r="C118" s="194"/>
      <c r="D118" s="194"/>
      <c r="E118" s="194"/>
      <c r="F118" s="207">
        <f>F106-F116</f>
        <v>-2360</v>
      </c>
      <c r="K118" s="76"/>
      <c r="L118" s="76"/>
      <c r="M118" s="76"/>
      <c r="N118" s="76"/>
      <c r="O118" s="76"/>
    </row>
    <row r="119" spans="1:15" x14ac:dyDescent="0.3">
      <c r="F119" s="208"/>
      <c r="K119" s="76"/>
      <c r="L119" s="76"/>
      <c r="M119" s="76"/>
      <c r="N119" s="191"/>
      <c r="O119" s="76"/>
    </row>
    <row r="120" spans="1:15" ht="21" x14ac:dyDescent="0.4">
      <c r="B120" s="195" t="s">
        <v>289</v>
      </c>
      <c r="C120" s="195"/>
      <c r="D120" s="195"/>
      <c r="E120" s="195"/>
      <c r="F120" s="230"/>
      <c r="K120" s="76"/>
      <c r="L120" s="76"/>
      <c r="M120" s="76"/>
      <c r="N120" s="76"/>
      <c r="O120" s="76"/>
    </row>
    <row r="121" spans="1:15" x14ac:dyDescent="0.3">
      <c r="B121" s="76"/>
      <c r="C121" s="76"/>
      <c r="D121" s="196"/>
      <c r="E121" s="76"/>
      <c r="F121" s="208"/>
      <c r="K121" s="76"/>
      <c r="L121" s="76"/>
      <c r="M121" s="76"/>
      <c r="N121" s="191"/>
      <c r="O121" s="76"/>
    </row>
    <row r="122" spans="1:15" s="76" customFormat="1" x14ac:dyDescent="0.3">
      <c r="A122" s="90"/>
      <c r="B122" s="202" t="s">
        <v>2</v>
      </c>
      <c r="D122" s="196"/>
      <c r="F122" s="208"/>
      <c r="N122" s="191"/>
    </row>
    <row r="123" spans="1:15" s="76" customFormat="1" ht="16.2" x14ac:dyDescent="0.45">
      <c r="A123" s="90"/>
      <c r="B123" s="76" t="s">
        <v>379</v>
      </c>
      <c r="D123" s="196"/>
      <c r="F123" s="234">
        <v>3000</v>
      </c>
      <c r="N123" s="191"/>
    </row>
    <row r="124" spans="1:15" x14ac:dyDescent="0.3">
      <c r="B124" s="197" t="s">
        <v>5</v>
      </c>
      <c r="C124" s="166"/>
      <c r="D124" s="166"/>
      <c r="E124" s="166"/>
      <c r="F124" s="209">
        <f>SUM(F123)</f>
        <v>3000</v>
      </c>
    </row>
    <row r="125" spans="1:15" s="76" customFormat="1" x14ac:dyDescent="0.3">
      <c r="A125" s="90"/>
      <c r="C125" s="72"/>
      <c r="F125" s="208"/>
    </row>
    <row r="126" spans="1:15" x14ac:dyDescent="0.3">
      <c r="B126" s="202" t="s">
        <v>114</v>
      </c>
      <c r="C126" s="72"/>
      <c r="D126" s="76"/>
      <c r="E126" s="76"/>
      <c r="F126" s="208"/>
    </row>
    <row r="127" spans="1:15" x14ac:dyDescent="0.3">
      <c r="B127" s="76" t="s">
        <v>259</v>
      </c>
      <c r="C127" s="76"/>
      <c r="D127" s="76"/>
      <c r="E127" s="76"/>
      <c r="F127" s="208">
        <v>200</v>
      </c>
    </row>
    <row r="128" spans="1:15" ht="16.2" x14ac:dyDescent="0.45">
      <c r="B128" s="76" t="s">
        <v>260</v>
      </c>
      <c r="C128" s="76"/>
      <c r="D128" s="76"/>
      <c r="E128" s="76"/>
      <c r="F128" s="234">
        <v>1000</v>
      </c>
    </row>
    <row r="129" spans="1:6" x14ac:dyDescent="0.3">
      <c r="B129" s="197" t="s">
        <v>6</v>
      </c>
      <c r="C129" s="166"/>
      <c r="D129" s="166"/>
      <c r="E129" s="166"/>
      <c r="F129" s="209">
        <v>1200</v>
      </c>
    </row>
    <row r="130" spans="1:6" x14ac:dyDescent="0.3">
      <c r="B130" s="76"/>
      <c r="C130" s="76"/>
      <c r="D130" s="76"/>
      <c r="E130" s="76"/>
      <c r="F130" s="208"/>
    </row>
    <row r="131" spans="1:6" ht="18" x14ac:dyDescent="0.35">
      <c r="B131" s="194" t="s">
        <v>380</v>
      </c>
      <c r="C131" s="194"/>
      <c r="D131" s="194"/>
      <c r="E131" s="194"/>
      <c r="F131" s="207">
        <f>F124-F129</f>
        <v>1800</v>
      </c>
    </row>
    <row r="132" spans="1:6" x14ac:dyDescent="0.3">
      <c r="B132" s="76"/>
      <c r="C132" s="76"/>
      <c r="D132" s="76"/>
      <c r="E132" s="76"/>
      <c r="F132" s="208"/>
    </row>
    <row r="133" spans="1:6" ht="21" x14ac:dyDescent="0.4">
      <c r="B133" s="195" t="s">
        <v>261</v>
      </c>
      <c r="C133" s="195"/>
      <c r="D133" s="195"/>
      <c r="E133" s="195"/>
      <c r="F133" s="230"/>
    </row>
    <row r="134" spans="1:6" x14ac:dyDescent="0.3">
      <c r="B134" s="202" t="s">
        <v>2</v>
      </c>
      <c r="C134" s="202"/>
      <c r="D134" s="202"/>
      <c r="E134" s="202"/>
      <c r="F134" s="231"/>
    </row>
    <row r="135" spans="1:6" x14ac:dyDescent="0.3">
      <c r="B135" s="76" t="s">
        <v>262</v>
      </c>
      <c r="C135" s="76"/>
      <c r="D135" s="76"/>
      <c r="E135" s="76"/>
      <c r="F135" s="208">
        <v>12500</v>
      </c>
    </row>
    <row r="136" spans="1:6" ht="16.2" x14ac:dyDescent="0.45">
      <c r="B136" s="76" t="s">
        <v>263</v>
      </c>
      <c r="C136" s="76"/>
      <c r="D136" s="76"/>
      <c r="E136" s="76"/>
      <c r="F136" s="234">
        <v>3000</v>
      </c>
    </row>
    <row r="137" spans="1:6" x14ac:dyDescent="0.3">
      <c r="B137" s="197" t="s">
        <v>5</v>
      </c>
      <c r="C137" s="166"/>
      <c r="D137" s="166"/>
      <c r="E137" s="166"/>
      <c r="F137" s="209">
        <v>15500</v>
      </c>
    </row>
    <row r="138" spans="1:6" s="76" customFormat="1" x14ac:dyDescent="0.3">
      <c r="A138" s="90"/>
      <c r="F138" s="208"/>
    </row>
    <row r="139" spans="1:6" x14ac:dyDescent="0.3">
      <c r="B139" s="202" t="s">
        <v>114</v>
      </c>
      <c r="C139" s="202"/>
      <c r="D139" s="202"/>
      <c r="E139" s="202"/>
      <c r="F139" s="231"/>
    </row>
    <row r="140" spans="1:6" ht="16.2" x14ac:dyDescent="0.45">
      <c r="B140" s="76" t="s">
        <v>264</v>
      </c>
      <c r="C140" s="76"/>
      <c r="D140" s="76"/>
      <c r="E140" s="76"/>
      <c r="F140" s="234">
        <v>6875</v>
      </c>
    </row>
    <row r="141" spans="1:6" s="76" customFormat="1" x14ac:dyDescent="0.3">
      <c r="A141" s="90"/>
      <c r="B141" s="197" t="s">
        <v>144</v>
      </c>
      <c r="C141" s="197"/>
      <c r="D141" s="197"/>
      <c r="E141" s="197"/>
      <c r="F141" s="209">
        <v>6875</v>
      </c>
    </row>
    <row r="142" spans="1:6" x14ac:dyDescent="0.3">
      <c r="B142" s="76"/>
      <c r="C142" s="76"/>
      <c r="D142" s="76"/>
      <c r="E142" s="76"/>
      <c r="F142" s="208"/>
    </row>
    <row r="143" spans="1:6" ht="21" x14ac:dyDescent="0.4">
      <c r="B143" s="194" t="s">
        <v>265</v>
      </c>
      <c r="C143" s="198"/>
      <c r="D143" s="198"/>
      <c r="E143" s="198"/>
      <c r="F143" s="207">
        <f>F137-F141</f>
        <v>8625</v>
      </c>
    </row>
    <row r="144" spans="1:6" x14ac:dyDescent="0.3">
      <c r="B144" s="76"/>
      <c r="C144" s="76"/>
      <c r="D144" s="76"/>
      <c r="E144" s="76"/>
      <c r="F144" s="208"/>
    </row>
    <row r="145" spans="1:6" ht="21" x14ac:dyDescent="0.4">
      <c r="B145" s="195" t="s">
        <v>266</v>
      </c>
      <c r="C145" s="195"/>
      <c r="D145" s="195"/>
      <c r="E145" s="195"/>
      <c r="F145" s="230"/>
    </row>
    <row r="146" spans="1:6" x14ac:dyDescent="0.3">
      <c r="B146" s="202" t="s">
        <v>2</v>
      </c>
      <c r="C146" s="202"/>
      <c r="D146" s="202"/>
      <c r="E146" s="202"/>
      <c r="F146" s="231"/>
    </row>
    <row r="147" spans="1:6" ht="16.2" x14ac:dyDescent="0.45">
      <c r="B147" s="76" t="s">
        <v>267</v>
      </c>
      <c r="C147" s="76"/>
      <c r="D147" s="76"/>
      <c r="E147" s="76"/>
      <c r="F147" s="234">
        <v>1000</v>
      </c>
    </row>
    <row r="148" spans="1:6" s="76" customFormat="1" x14ac:dyDescent="0.3">
      <c r="A148" s="90"/>
      <c r="B148" s="197" t="s">
        <v>5</v>
      </c>
      <c r="C148" s="166"/>
      <c r="D148" s="166"/>
      <c r="E148" s="166"/>
      <c r="F148" s="209">
        <v>1000</v>
      </c>
    </row>
    <row r="149" spans="1:6" x14ac:dyDescent="0.3">
      <c r="B149" s="76"/>
      <c r="C149" s="76"/>
      <c r="D149" s="76"/>
      <c r="E149" s="76"/>
      <c r="F149" s="208"/>
    </row>
    <row r="150" spans="1:6" x14ac:dyDescent="0.3">
      <c r="B150" s="202" t="s">
        <v>114</v>
      </c>
      <c r="C150" s="202"/>
      <c r="D150" s="202"/>
      <c r="E150" s="202"/>
      <c r="F150" s="231"/>
    </row>
    <row r="151" spans="1:6" ht="16.2" x14ac:dyDescent="0.45">
      <c r="B151" s="76" t="s">
        <v>268</v>
      </c>
      <c r="C151" s="76"/>
      <c r="D151" s="76"/>
      <c r="E151" s="76"/>
      <c r="F151" s="234">
        <v>500</v>
      </c>
    </row>
    <row r="152" spans="1:6" s="76" customFormat="1" x14ac:dyDescent="0.3">
      <c r="A152" s="90"/>
      <c r="B152" s="197" t="s">
        <v>144</v>
      </c>
      <c r="C152" s="197"/>
      <c r="D152" s="197"/>
      <c r="E152" s="197"/>
      <c r="F152" s="209">
        <v>500</v>
      </c>
    </row>
    <row r="153" spans="1:6" x14ac:dyDescent="0.3">
      <c r="B153" s="76"/>
      <c r="C153" s="76"/>
      <c r="D153" s="76"/>
      <c r="E153" s="76"/>
      <c r="F153" s="208"/>
    </row>
    <row r="154" spans="1:6" ht="18" x14ac:dyDescent="0.35">
      <c r="B154" s="194" t="s">
        <v>269</v>
      </c>
      <c r="C154" s="194"/>
      <c r="D154" s="194"/>
      <c r="E154" s="199"/>
      <c r="F154" s="207">
        <f>F148-F152</f>
        <v>500</v>
      </c>
    </row>
    <row r="155" spans="1:6" x14ac:dyDescent="0.3">
      <c r="B155" s="76"/>
      <c r="C155" s="76"/>
      <c r="D155" s="76"/>
      <c r="E155" s="76"/>
      <c r="F155" s="208"/>
    </row>
    <row r="156" spans="1:6" ht="21" x14ac:dyDescent="0.4">
      <c r="B156" s="195" t="s">
        <v>290</v>
      </c>
      <c r="C156" s="195"/>
      <c r="D156" s="195"/>
      <c r="E156" s="195"/>
      <c r="F156" s="230"/>
    </row>
    <row r="157" spans="1:6" x14ac:dyDescent="0.3">
      <c r="B157" s="202" t="s">
        <v>2</v>
      </c>
      <c r="C157" s="76"/>
      <c r="D157" s="76"/>
      <c r="E157" s="76"/>
      <c r="F157" s="208"/>
    </row>
    <row r="158" spans="1:6" x14ac:dyDescent="0.3">
      <c r="B158" s="76" t="s">
        <v>297</v>
      </c>
      <c r="C158" s="76"/>
      <c r="D158" s="76"/>
      <c r="E158" s="76"/>
      <c r="F158" s="208">
        <v>1500</v>
      </c>
    </row>
    <row r="159" spans="1:6" s="76" customFormat="1" ht="16.2" x14ac:dyDescent="0.45">
      <c r="A159" s="90"/>
      <c r="B159" s="76" t="s">
        <v>304</v>
      </c>
      <c r="F159" s="234">
        <v>150</v>
      </c>
    </row>
    <row r="160" spans="1:6" x14ac:dyDescent="0.3">
      <c r="B160" s="197" t="s">
        <v>5</v>
      </c>
      <c r="C160" s="166"/>
      <c r="D160" s="166"/>
      <c r="E160" s="166"/>
      <c r="F160" s="209">
        <f>SUM(F158:F159)</f>
        <v>1650</v>
      </c>
    </row>
    <row r="161" spans="1:6" x14ac:dyDescent="0.3">
      <c r="B161" s="76"/>
      <c r="C161" s="76"/>
      <c r="D161" s="76"/>
      <c r="E161" s="76"/>
      <c r="F161" s="208"/>
    </row>
    <row r="162" spans="1:6" x14ac:dyDescent="0.3">
      <c r="B162" s="202" t="s">
        <v>114</v>
      </c>
      <c r="C162" s="76"/>
      <c r="D162" s="76"/>
      <c r="E162" s="76"/>
      <c r="F162" s="208"/>
    </row>
    <row r="163" spans="1:6" x14ac:dyDescent="0.3">
      <c r="B163" s="76" t="s">
        <v>291</v>
      </c>
      <c r="C163" s="76"/>
      <c r="D163" s="76"/>
      <c r="E163" s="76"/>
      <c r="F163" s="208">
        <v>50</v>
      </c>
    </row>
    <row r="164" spans="1:6" x14ac:dyDescent="0.3">
      <c r="B164" s="76" t="s">
        <v>292</v>
      </c>
      <c r="C164" s="76"/>
      <c r="D164" s="76"/>
      <c r="E164" s="76"/>
      <c r="F164" s="208">
        <v>20</v>
      </c>
    </row>
    <row r="165" spans="1:6" x14ac:dyDescent="0.3">
      <c r="B165" s="76" t="s">
        <v>293</v>
      </c>
      <c r="C165" s="76"/>
      <c r="D165" s="76"/>
      <c r="E165" s="76"/>
      <c r="F165" s="208">
        <v>75</v>
      </c>
    </row>
    <row r="166" spans="1:6" x14ac:dyDescent="0.3">
      <c r="B166" s="76" t="s">
        <v>294</v>
      </c>
      <c r="C166" s="76"/>
      <c r="D166" s="76"/>
      <c r="E166" s="76"/>
      <c r="F166" s="208">
        <v>50</v>
      </c>
    </row>
    <row r="167" spans="1:6" s="76" customFormat="1" ht="16.2" x14ac:dyDescent="0.45">
      <c r="A167" s="90"/>
      <c r="B167" s="76" t="s">
        <v>303</v>
      </c>
      <c r="F167" s="234">
        <v>800</v>
      </c>
    </row>
    <row r="168" spans="1:6" x14ac:dyDescent="0.3">
      <c r="B168" s="197" t="s">
        <v>144</v>
      </c>
      <c r="C168" s="166"/>
      <c r="D168" s="166"/>
      <c r="E168" s="166"/>
      <c r="F168" s="209">
        <f>SUM(F163:F167)</f>
        <v>995</v>
      </c>
    </row>
    <row r="169" spans="1:6" x14ac:dyDescent="0.3">
      <c r="B169" s="76"/>
      <c r="C169" s="76"/>
      <c r="D169" s="76"/>
      <c r="E169" s="76"/>
      <c r="F169" s="208"/>
    </row>
    <row r="170" spans="1:6" ht="18" x14ac:dyDescent="0.35">
      <c r="B170" s="194" t="s">
        <v>295</v>
      </c>
      <c r="C170" s="194"/>
      <c r="D170" s="194"/>
      <c r="E170" s="199"/>
      <c r="F170" s="207">
        <f>F160-F168</f>
        <v>655</v>
      </c>
    </row>
    <row r="171" spans="1:6" x14ac:dyDescent="0.3">
      <c r="B171" s="76"/>
      <c r="C171" s="76"/>
      <c r="D171" s="76"/>
      <c r="E171" s="76"/>
      <c r="F171" s="208"/>
    </row>
    <row r="172" spans="1:6" ht="21" x14ac:dyDescent="0.4">
      <c r="B172" s="195" t="s">
        <v>413</v>
      </c>
      <c r="C172" s="195"/>
      <c r="D172" s="195"/>
      <c r="E172" s="195"/>
      <c r="F172" s="230"/>
    </row>
    <row r="173" spans="1:6" x14ac:dyDescent="0.3">
      <c r="B173" s="202" t="s">
        <v>2</v>
      </c>
      <c r="F173" s="208"/>
    </row>
    <row r="174" spans="1:6" ht="16.2" x14ac:dyDescent="0.45">
      <c r="B174" t="s">
        <v>298</v>
      </c>
      <c r="F174" s="234">
        <v>2000</v>
      </c>
    </row>
    <row r="175" spans="1:6" x14ac:dyDescent="0.3">
      <c r="B175" s="197" t="s">
        <v>5</v>
      </c>
      <c r="C175" s="166"/>
      <c r="D175" s="166"/>
      <c r="E175" s="166"/>
      <c r="F175" s="209">
        <f>SUM(F174)</f>
        <v>2000</v>
      </c>
    </row>
    <row r="176" spans="1:6" x14ac:dyDescent="0.3">
      <c r="F176" s="208"/>
    </row>
    <row r="177" spans="1:6" x14ac:dyDescent="0.3">
      <c r="B177" s="202" t="s">
        <v>299</v>
      </c>
      <c r="F177" s="208"/>
    </row>
    <row r="178" spans="1:6" x14ac:dyDescent="0.3">
      <c r="B178" t="s">
        <v>300</v>
      </c>
      <c r="F178" s="208">
        <v>400</v>
      </c>
    </row>
    <row r="179" spans="1:6" x14ac:dyDescent="0.3">
      <c r="B179" t="s">
        <v>301</v>
      </c>
      <c r="F179" s="208">
        <v>250</v>
      </c>
    </row>
    <row r="180" spans="1:6" x14ac:dyDescent="0.3">
      <c r="B180" t="s">
        <v>302</v>
      </c>
      <c r="F180" s="208">
        <v>12</v>
      </c>
    </row>
    <row r="181" spans="1:6" ht="16.2" x14ac:dyDescent="0.45">
      <c r="B181" t="s">
        <v>232</v>
      </c>
      <c r="F181" s="234">
        <v>150</v>
      </c>
    </row>
    <row r="182" spans="1:6" s="76" customFormat="1" x14ac:dyDescent="0.3">
      <c r="A182" s="90"/>
      <c r="B182" s="197" t="s">
        <v>144</v>
      </c>
      <c r="C182" s="166"/>
      <c r="D182" s="166"/>
      <c r="E182" s="166"/>
      <c r="F182" s="209">
        <f>SUM(F178:F181)</f>
        <v>812</v>
      </c>
    </row>
    <row r="183" spans="1:6" x14ac:dyDescent="0.3">
      <c r="F183" s="208"/>
    </row>
    <row r="184" spans="1:6" ht="18" x14ac:dyDescent="0.35">
      <c r="B184" s="194" t="s">
        <v>414</v>
      </c>
      <c r="C184" s="194"/>
      <c r="D184" s="194"/>
      <c r="E184" s="199"/>
      <c r="F184" s="207">
        <f>F175-F182</f>
        <v>1188</v>
      </c>
    </row>
    <row r="185" spans="1:6" x14ac:dyDescent="0.3">
      <c r="F185" s="208"/>
    </row>
    <row r="186" spans="1:6" ht="18" x14ac:dyDescent="0.35">
      <c r="B186" s="194" t="s">
        <v>272</v>
      </c>
      <c r="C186" s="194"/>
      <c r="D186" s="194"/>
      <c r="E186" s="194"/>
      <c r="F186" s="207">
        <f>F19+F32+F41+F58+F70+F87+F101+F118+F131+F143+F154+F170+F184</f>
        <v>61045</v>
      </c>
    </row>
  </sheetData>
  <mergeCells count="3">
    <mergeCell ref="A1:J1"/>
    <mergeCell ref="A2:J2"/>
    <mergeCell ref="A3:J3"/>
  </mergeCells>
  <hyperlinks>
    <hyperlink ref="C62" r:id="rId1" xr:uid="{240F4653-7A43-4F9C-984B-EAEECDC80821}"/>
  </hyperlinks>
  <printOptions horizontalCentered="1" verticalCentered="1"/>
  <pageMargins left="0.7" right="0.7" top="0.75" bottom="0.75" header="0.3" footer="0.3"/>
  <pageSetup scale="69" fitToHeight="2" orientation="landscape" r:id="rId2"/>
  <headerFooter>
    <oddFooter>&amp;L&amp;T&amp;D&amp;C&amp;F&amp;R&amp;A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K58"/>
  <sheetViews>
    <sheetView topLeftCell="A38" zoomScale="102" zoomScaleNormal="65" workbookViewId="0">
      <selection activeCell="J58" sqref="J58"/>
    </sheetView>
  </sheetViews>
  <sheetFormatPr defaultRowHeight="14.4" x14ac:dyDescent="0.3"/>
  <cols>
    <col min="1" max="1" width="7" style="5" customWidth="1"/>
    <col min="2" max="2" width="38.5546875" customWidth="1"/>
    <col min="3" max="3" width="32.6640625" customWidth="1"/>
    <col min="5" max="5" width="3.44140625" customWidth="1"/>
    <col min="6" max="10" width="13.109375" style="76" bestFit="1" customWidth="1"/>
  </cols>
  <sheetData>
    <row r="1" spans="1:10" ht="21" x14ac:dyDescent="0.4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21" x14ac:dyDescent="0.4">
      <c r="A2" s="235" t="s">
        <v>127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1" x14ac:dyDescent="0.4">
      <c r="A3" s="235" t="s">
        <v>281</v>
      </c>
      <c r="B3" s="235"/>
      <c r="C3" s="235"/>
      <c r="D3" s="235"/>
      <c r="E3" s="235"/>
      <c r="F3" s="235"/>
      <c r="G3" s="235"/>
      <c r="H3" s="235"/>
      <c r="I3" s="235"/>
      <c r="J3" s="235"/>
    </row>
    <row r="5" spans="1:10" x14ac:dyDescent="0.3">
      <c r="A5" s="4"/>
      <c r="B5" s="2" t="s">
        <v>1</v>
      </c>
      <c r="C5" s="4" t="s">
        <v>8</v>
      </c>
      <c r="D5" s="2"/>
      <c r="F5" s="78" t="s">
        <v>137</v>
      </c>
      <c r="G5" s="78" t="s">
        <v>138</v>
      </c>
      <c r="H5" s="78" t="s">
        <v>139</v>
      </c>
      <c r="I5" s="78" t="s">
        <v>140</v>
      </c>
      <c r="J5" s="78" t="s">
        <v>142</v>
      </c>
    </row>
    <row r="6" spans="1:10" ht="18" x14ac:dyDescent="0.35">
      <c r="A6" s="6"/>
      <c r="B6" s="31"/>
      <c r="C6" s="8"/>
      <c r="D6" s="8"/>
      <c r="F6" s="9"/>
      <c r="G6" s="9"/>
      <c r="H6" s="9"/>
      <c r="I6" s="9"/>
      <c r="J6" s="9"/>
    </row>
    <row r="7" spans="1:10" s="76" customFormat="1" ht="18" x14ac:dyDescent="0.35">
      <c r="A7" s="122"/>
      <c r="B7" s="128" t="s">
        <v>128</v>
      </c>
      <c r="C7" s="93"/>
      <c r="D7" s="123"/>
      <c r="F7" s="124"/>
      <c r="G7" s="124"/>
      <c r="H7" s="124"/>
      <c r="I7" s="124"/>
      <c r="J7" s="124"/>
    </row>
    <row r="8" spans="1:10" s="76" customFormat="1" ht="18" x14ac:dyDescent="0.35">
      <c r="A8" s="122"/>
      <c r="B8" s="129" t="s">
        <v>2</v>
      </c>
      <c r="C8" s="93"/>
      <c r="D8" s="123"/>
      <c r="F8" s="124"/>
      <c r="G8" s="124"/>
      <c r="H8" s="124"/>
      <c r="I8" s="124"/>
      <c r="J8" s="124"/>
    </row>
    <row r="9" spans="1:10" s="76" customFormat="1" x14ac:dyDescent="0.3">
      <c r="A9" s="122"/>
      <c r="B9" s="125" t="s">
        <v>215</v>
      </c>
      <c r="C9" s="93"/>
      <c r="D9" s="123"/>
      <c r="F9" s="84">
        <v>0</v>
      </c>
      <c r="G9" s="84">
        <v>0</v>
      </c>
      <c r="H9" s="84">
        <v>0</v>
      </c>
      <c r="I9" s="84">
        <v>0</v>
      </c>
      <c r="J9" s="84">
        <f t="shared" ref="J9:J15" si="0">SUM(F9:I9)</f>
        <v>0</v>
      </c>
    </row>
    <row r="10" spans="1:10" s="76" customFormat="1" x14ac:dyDescent="0.3">
      <c r="A10" s="122"/>
      <c r="B10" s="125" t="s">
        <v>208</v>
      </c>
      <c r="C10" s="93"/>
      <c r="D10" s="123"/>
      <c r="F10" s="84">
        <v>300</v>
      </c>
      <c r="G10" s="84"/>
      <c r="H10" s="84">
        <v>300</v>
      </c>
      <c r="I10" s="84"/>
      <c r="J10" s="84">
        <f t="shared" si="0"/>
        <v>600</v>
      </c>
    </row>
    <row r="11" spans="1:10" s="76" customFormat="1" x14ac:dyDescent="0.3">
      <c r="A11" s="122"/>
      <c r="B11" s="125" t="s">
        <v>212</v>
      </c>
      <c r="C11" s="185" t="s">
        <v>211</v>
      </c>
      <c r="D11" s="123"/>
      <c r="F11" s="84">
        <v>540</v>
      </c>
      <c r="G11" s="84">
        <v>0</v>
      </c>
      <c r="H11" s="84">
        <v>0</v>
      </c>
      <c r="I11" s="84"/>
      <c r="J11" s="84">
        <f t="shared" si="0"/>
        <v>540</v>
      </c>
    </row>
    <row r="12" spans="1:10" s="76" customFormat="1" x14ac:dyDescent="0.3">
      <c r="A12" s="122"/>
      <c r="B12" s="125" t="s">
        <v>209</v>
      </c>
      <c r="C12" s="93"/>
      <c r="D12" s="123"/>
      <c r="F12" s="84">
        <v>0</v>
      </c>
      <c r="G12" s="84">
        <v>0</v>
      </c>
      <c r="H12" s="84"/>
      <c r="I12" s="84"/>
      <c r="J12" s="84">
        <f t="shared" si="0"/>
        <v>0</v>
      </c>
    </row>
    <row r="13" spans="1:10" s="76" customFormat="1" x14ac:dyDescent="0.3">
      <c r="A13" s="122"/>
      <c r="B13" s="125" t="s">
        <v>170</v>
      </c>
      <c r="C13" s="93"/>
      <c r="D13" s="123"/>
      <c r="F13" s="84">
        <v>0</v>
      </c>
      <c r="G13" s="84">
        <v>0</v>
      </c>
      <c r="H13" s="84">
        <v>0</v>
      </c>
      <c r="I13" s="84">
        <v>0</v>
      </c>
      <c r="J13" s="84">
        <f t="shared" si="0"/>
        <v>0</v>
      </c>
    </row>
    <row r="14" spans="1:10" s="76" customFormat="1" x14ac:dyDescent="0.3">
      <c r="A14" s="122"/>
      <c r="B14" s="125" t="s">
        <v>171</v>
      </c>
      <c r="C14" s="93" t="s">
        <v>213</v>
      </c>
      <c r="D14" s="123"/>
      <c r="F14" s="190">
        <v>400</v>
      </c>
      <c r="G14" s="190">
        <v>400</v>
      </c>
      <c r="H14" s="190">
        <v>1250</v>
      </c>
      <c r="I14" s="190">
        <v>1250</v>
      </c>
      <c r="J14" s="84">
        <f t="shared" si="0"/>
        <v>3300</v>
      </c>
    </row>
    <row r="15" spans="1:10" s="76" customFormat="1" ht="16.2" x14ac:dyDescent="0.45">
      <c r="A15" s="122"/>
      <c r="B15" s="125" t="s">
        <v>171</v>
      </c>
      <c r="C15" s="93" t="s">
        <v>214</v>
      </c>
      <c r="D15" s="123"/>
      <c r="F15" s="51">
        <v>300</v>
      </c>
      <c r="G15" s="51">
        <v>300</v>
      </c>
      <c r="H15" s="51">
        <v>300</v>
      </c>
      <c r="I15" s="51">
        <v>300</v>
      </c>
      <c r="J15" s="51">
        <f t="shared" si="0"/>
        <v>1200</v>
      </c>
    </row>
    <row r="16" spans="1:10" s="76" customFormat="1" x14ac:dyDescent="0.3">
      <c r="A16" s="122"/>
      <c r="B16" s="182" t="s">
        <v>172</v>
      </c>
      <c r="C16" s="183" t="str">
        <f>B9</f>
        <v>Sublease 0 /month</v>
      </c>
      <c r="D16" s="184"/>
      <c r="E16" s="166"/>
      <c r="F16" s="162">
        <f>SUM(F9:F15)</f>
        <v>1540</v>
      </c>
      <c r="G16" s="162">
        <f>SUM(G9:G15)</f>
        <v>700</v>
      </c>
      <c r="H16" s="162">
        <f>SUM(H9:H15)</f>
        <v>1850</v>
      </c>
      <c r="I16" s="162">
        <f t="shared" ref="I16:J16" si="1">SUM(I9:I14)</f>
        <v>1250</v>
      </c>
      <c r="J16" s="162">
        <f t="shared" si="1"/>
        <v>4440</v>
      </c>
    </row>
    <row r="17" spans="1:10" s="76" customFormat="1" x14ac:dyDescent="0.3">
      <c r="A17" s="122"/>
      <c r="B17" s="125"/>
      <c r="C17" s="93"/>
      <c r="D17" s="123"/>
      <c r="F17" s="126"/>
      <c r="G17" s="126"/>
      <c r="H17" s="126"/>
      <c r="I17" s="126"/>
      <c r="J17" s="126"/>
    </row>
    <row r="18" spans="1:10" s="76" customFormat="1" ht="18" x14ac:dyDescent="0.35">
      <c r="A18" s="81"/>
      <c r="B18" s="129" t="s">
        <v>3</v>
      </c>
      <c r="C18" s="83"/>
      <c r="D18" s="12"/>
      <c r="F18" s="35"/>
      <c r="G18" s="35"/>
      <c r="H18" s="35"/>
      <c r="I18" s="35"/>
      <c r="J18" s="35"/>
    </row>
    <row r="19" spans="1:10" s="76" customFormat="1" x14ac:dyDescent="0.3">
      <c r="A19" s="81"/>
      <c r="B19" s="101" t="s">
        <v>74</v>
      </c>
      <c r="C19" s="83" t="s">
        <v>216</v>
      </c>
      <c r="D19" s="12"/>
      <c r="F19" s="84">
        <v>5100</v>
      </c>
      <c r="G19" s="84">
        <v>5250</v>
      </c>
      <c r="H19" s="84">
        <v>5250</v>
      </c>
      <c r="I19" s="84">
        <v>5250</v>
      </c>
      <c r="J19" s="84">
        <f t="shared" ref="J19:J26" si="2">SUM(F19:I19)</f>
        <v>20850</v>
      </c>
    </row>
    <row r="20" spans="1:10" s="76" customFormat="1" x14ac:dyDescent="0.3">
      <c r="A20" s="81"/>
      <c r="B20" s="186" t="s">
        <v>173</v>
      </c>
      <c r="C20" s="152" t="s">
        <v>174</v>
      </c>
      <c r="D20" s="12"/>
      <c r="F20" s="84">
        <v>0</v>
      </c>
      <c r="G20" s="84">
        <v>676</v>
      </c>
      <c r="H20" s="84">
        <v>797</v>
      </c>
      <c r="I20" s="84">
        <v>158</v>
      </c>
      <c r="J20" s="84">
        <f t="shared" si="2"/>
        <v>1631</v>
      </c>
    </row>
    <row r="21" spans="1:10" s="76" customFormat="1" x14ac:dyDescent="0.3">
      <c r="A21" s="81"/>
      <c r="B21" s="186" t="s">
        <v>175</v>
      </c>
      <c r="C21" s="152"/>
      <c r="D21" s="12"/>
      <c r="F21" s="84">
        <v>416</v>
      </c>
      <c r="G21" s="84">
        <v>383</v>
      </c>
      <c r="H21" s="84">
        <v>683</v>
      </c>
      <c r="I21" s="84">
        <v>140</v>
      </c>
      <c r="J21" s="84">
        <f t="shared" si="2"/>
        <v>1622</v>
      </c>
    </row>
    <row r="22" spans="1:10" s="76" customFormat="1" x14ac:dyDescent="0.3">
      <c r="A22" s="81"/>
      <c r="B22" s="187" t="s">
        <v>129</v>
      </c>
      <c r="C22" s="127"/>
      <c r="D22" s="12"/>
      <c r="F22" s="84">
        <v>321</v>
      </c>
      <c r="G22" s="84">
        <v>321</v>
      </c>
      <c r="H22" s="84">
        <v>329</v>
      </c>
      <c r="I22" s="84">
        <v>329</v>
      </c>
      <c r="J22" s="84">
        <f t="shared" si="2"/>
        <v>1300</v>
      </c>
    </row>
    <row r="23" spans="1:10" s="76" customFormat="1" x14ac:dyDescent="0.3">
      <c r="A23" s="81"/>
      <c r="B23" s="152" t="s">
        <v>369</v>
      </c>
      <c r="C23" s="127"/>
      <c r="D23" s="12"/>
      <c r="F23" s="84">
        <v>150</v>
      </c>
      <c r="G23" s="84">
        <v>150</v>
      </c>
      <c r="H23" s="84">
        <v>150</v>
      </c>
      <c r="I23" s="84">
        <v>150</v>
      </c>
      <c r="J23" s="84">
        <f t="shared" si="2"/>
        <v>600</v>
      </c>
    </row>
    <row r="24" spans="1:10" s="76" customFormat="1" x14ac:dyDescent="0.3">
      <c r="A24" s="81"/>
      <c r="B24" s="83" t="s">
        <v>203</v>
      </c>
      <c r="C24" s="152" t="s">
        <v>218</v>
      </c>
      <c r="D24" s="12"/>
      <c r="F24" s="84">
        <v>1000</v>
      </c>
      <c r="G24" s="84">
        <v>0</v>
      </c>
      <c r="H24" s="84">
        <v>0</v>
      </c>
      <c r="I24" s="84">
        <v>0</v>
      </c>
      <c r="J24" s="84">
        <f t="shared" si="2"/>
        <v>1000</v>
      </c>
    </row>
    <row r="25" spans="1:10" s="76" customFormat="1" x14ac:dyDescent="0.3">
      <c r="A25" s="81"/>
      <c r="B25" s="83" t="s">
        <v>219</v>
      </c>
      <c r="C25" s="152" t="s">
        <v>220</v>
      </c>
      <c r="D25" s="12"/>
      <c r="F25" s="84">
        <v>250</v>
      </c>
      <c r="G25" s="84">
        <v>250</v>
      </c>
      <c r="H25" s="84">
        <v>250</v>
      </c>
      <c r="I25" s="84">
        <v>250</v>
      </c>
      <c r="J25" s="84">
        <f t="shared" si="2"/>
        <v>1000</v>
      </c>
    </row>
    <row r="26" spans="1:10" s="76" customFormat="1" ht="16.2" x14ac:dyDescent="0.45">
      <c r="A26" s="81"/>
      <c r="B26" s="83" t="s">
        <v>76</v>
      </c>
      <c r="C26" s="83" t="s">
        <v>130</v>
      </c>
      <c r="D26" s="12"/>
      <c r="F26" s="51">
        <v>100</v>
      </c>
      <c r="G26" s="51">
        <v>100</v>
      </c>
      <c r="H26" s="51">
        <v>100</v>
      </c>
      <c r="I26" s="51">
        <v>100</v>
      </c>
      <c r="J26" s="51">
        <f t="shared" si="2"/>
        <v>400</v>
      </c>
    </row>
    <row r="27" spans="1:10" s="76" customFormat="1" x14ac:dyDescent="0.3">
      <c r="A27" s="81"/>
      <c r="B27" s="163" t="s">
        <v>408</v>
      </c>
      <c r="C27" s="164"/>
      <c r="D27" s="165"/>
      <c r="E27" s="166"/>
      <c r="F27" s="162">
        <f>SUM(F19:F26)</f>
        <v>7337</v>
      </c>
      <c r="G27" s="162">
        <f>SUM(G19:G26)</f>
        <v>7130</v>
      </c>
      <c r="H27" s="162">
        <f>SUM(H19:H26)</f>
        <v>7559</v>
      </c>
      <c r="I27" s="162">
        <f>SUM(I19:I26)</f>
        <v>6377</v>
      </c>
      <c r="J27" s="162">
        <f>SUM(J19:J26)</f>
        <v>28403</v>
      </c>
    </row>
    <row r="28" spans="1:10" s="76" customFormat="1" x14ac:dyDescent="0.3">
      <c r="A28" s="122"/>
      <c r="B28" s="95"/>
      <c r="C28" s="93"/>
      <c r="D28" s="93"/>
      <c r="F28" s="126"/>
      <c r="G28" s="126"/>
      <c r="H28" s="126"/>
      <c r="I28" s="126"/>
      <c r="J28" s="126"/>
    </row>
    <row r="29" spans="1:10" s="76" customFormat="1" ht="18" x14ac:dyDescent="0.35">
      <c r="A29" s="88"/>
      <c r="B29" s="89" t="s">
        <v>407</v>
      </c>
      <c r="C29" s="89"/>
      <c r="D29" s="89"/>
      <c r="F29" s="27">
        <f>+F16-F27</f>
        <v>-5797</v>
      </c>
      <c r="G29" s="27">
        <f t="shared" ref="G29:J29" si="3">+G16-G27</f>
        <v>-6430</v>
      </c>
      <c r="H29" s="27">
        <f t="shared" si="3"/>
        <v>-5709</v>
      </c>
      <c r="I29" s="27">
        <f t="shared" si="3"/>
        <v>-5127</v>
      </c>
      <c r="J29" s="27">
        <f t="shared" si="3"/>
        <v>-23963</v>
      </c>
    </row>
    <row r="30" spans="1:10" s="76" customFormat="1" x14ac:dyDescent="0.3">
      <c r="A30" s="122"/>
      <c r="B30" s="95"/>
      <c r="C30" s="93"/>
      <c r="D30" s="93"/>
      <c r="F30" s="126"/>
      <c r="G30" s="126"/>
      <c r="H30" s="126"/>
      <c r="I30" s="126"/>
      <c r="J30" s="126"/>
    </row>
    <row r="31" spans="1:10" s="76" customFormat="1" x14ac:dyDescent="0.3">
      <c r="A31" s="122"/>
      <c r="B31" s="95"/>
      <c r="C31" s="93"/>
      <c r="D31" s="93"/>
      <c r="F31" s="126"/>
      <c r="G31" s="126"/>
      <c r="H31" s="126"/>
      <c r="I31" s="126"/>
      <c r="J31" s="126"/>
    </row>
    <row r="32" spans="1:10" s="76" customFormat="1" ht="18" x14ac:dyDescent="0.35">
      <c r="A32" s="122"/>
      <c r="B32" s="128" t="s">
        <v>131</v>
      </c>
      <c r="C32" s="93"/>
      <c r="D32" s="93"/>
      <c r="F32" s="126"/>
      <c r="G32" s="126"/>
      <c r="H32" s="126"/>
      <c r="I32" s="126"/>
      <c r="J32" s="126"/>
    </row>
    <row r="33" spans="1:11" x14ac:dyDescent="0.3">
      <c r="A33" s="10"/>
      <c r="C33" s="11"/>
      <c r="D33" s="11"/>
      <c r="F33" s="84"/>
      <c r="G33" s="84"/>
      <c r="H33" s="84"/>
      <c r="I33" s="84"/>
      <c r="J33" s="84"/>
    </row>
    <row r="34" spans="1:11" s="76" customFormat="1" ht="18" x14ac:dyDescent="0.35">
      <c r="A34" s="81"/>
      <c r="B34" s="129" t="s">
        <v>3</v>
      </c>
      <c r="C34" s="83"/>
      <c r="D34" s="83"/>
      <c r="F34" s="84"/>
      <c r="G34" s="84"/>
      <c r="H34" s="84"/>
      <c r="I34" s="84"/>
      <c r="J34" s="84"/>
    </row>
    <row r="35" spans="1:11" x14ac:dyDescent="0.3">
      <c r="A35" s="10"/>
      <c r="B35" s="130" t="s">
        <v>73</v>
      </c>
      <c r="C35" s="131" t="s">
        <v>217</v>
      </c>
      <c r="D35" s="130"/>
      <c r="F35" s="84">
        <v>3315</v>
      </c>
      <c r="G35" s="84">
        <v>3315</v>
      </c>
      <c r="H35" s="84">
        <v>3315</v>
      </c>
      <c r="I35" s="84">
        <v>3315</v>
      </c>
      <c r="J35" s="84">
        <f t="shared" ref="J35" si="4">SUM(F35:I35)</f>
        <v>13260</v>
      </c>
    </row>
    <row r="36" spans="1:11" x14ac:dyDescent="0.3">
      <c r="A36" s="10"/>
      <c r="B36" s="11" t="s">
        <v>37</v>
      </c>
      <c r="C36" s="11"/>
      <c r="D36" s="11"/>
      <c r="F36" s="84">
        <v>200</v>
      </c>
      <c r="G36" s="84">
        <v>1200</v>
      </c>
      <c r="H36" s="84">
        <v>710</v>
      </c>
      <c r="I36" s="84">
        <v>0</v>
      </c>
      <c r="J36" s="84">
        <f t="shared" ref="J36:J44" si="5">SUM(F36:I36)</f>
        <v>2110</v>
      </c>
    </row>
    <row r="37" spans="1:11" s="76" customFormat="1" x14ac:dyDescent="0.3">
      <c r="A37" s="81"/>
      <c r="B37" s="83" t="s">
        <v>368</v>
      </c>
      <c r="C37" s="83"/>
      <c r="D37" s="83"/>
      <c r="F37" s="84">
        <v>95.55</v>
      </c>
      <c r="G37" s="84">
        <v>95.55</v>
      </c>
      <c r="H37" s="84">
        <v>95.55</v>
      </c>
      <c r="I37" s="84">
        <v>95.55</v>
      </c>
      <c r="J37" s="84">
        <f t="shared" si="5"/>
        <v>382.2</v>
      </c>
    </row>
    <row r="38" spans="1:11" x14ac:dyDescent="0.3">
      <c r="A38" s="10"/>
      <c r="B38" s="101" t="s">
        <v>23</v>
      </c>
      <c r="C38" s="11" t="s">
        <v>43</v>
      </c>
      <c r="D38" s="11"/>
      <c r="F38" s="84">
        <v>50</v>
      </c>
      <c r="G38" s="84">
        <v>50</v>
      </c>
      <c r="H38" s="84">
        <v>50</v>
      </c>
      <c r="I38" s="84">
        <v>50</v>
      </c>
      <c r="J38" s="84">
        <f t="shared" si="5"/>
        <v>200</v>
      </c>
    </row>
    <row r="39" spans="1:11" x14ac:dyDescent="0.3">
      <c r="A39" s="10"/>
      <c r="B39" s="11" t="s">
        <v>24</v>
      </c>
      <c r="C39" s="11"/>
      <c r="D39" s="11"/>
      <c r="F39" s="84">
        <v>58</v>
      </c>
      <c r="G39" s="84">
        <v>245</v>
      </c>
      <c r="H39" s="84">
        <v>0</v>
      </c>
      <c r="I39" s="84">
        <v>0</v>
      </c>
      <c r="J39" s="84">
        <f t="shared" si="5"/>
        <v>303</v>
      </c>
    </row>
    <row r="40" spans="1:11" x14ac:dyDescent="0.3">
      <c r="A40" s="10"/>
      <c r="B40" s="11" t="s">
        <v>25</v>
      </c>
      <c r="C40" s="11"/>
      <c r="D40" s="11"/>
      <c r="F40" s="84">
        <v>0</v>
      </c>
      <c r="G40" s="84">
        <v>146</v>
      </c>
      <c r="H40" s="84">
        <v>79</v>
      </c>
      <c r="I40" s="84">
        <v>0</v>
      </c>
      <c r="J40" s="84">
        <f t="shared" si="5"/>
        <v>225</v>
      </c>
    </row>
    <row r="41" spans="1:11" x14ac:dyDescent="0.3">
      <c r="A41" s="10"/>
      <c r="B41" s="186" t="s">
        <v>63</v>
      </c>
      <c r="C41" s="11"/>
      <c r="D41" s="11"/>
      <c r="F41" s="84">
        <v>1311</v>
      </c>
      <c r="G41" s="84">
        <v>802</v>
      </c>
      <c r="H41" s="84">
        <v>412</v>
      </c>
      <c r="I41" s="84">
        <v>57</v>
      </c>
      <c r="J41" s="84">
        <f t="shared" si="5"/>
        <v>2582</v>
      </c>
    </row>
    <row r="42" spans="1:11" x14ac:dyDescent="0.3">
      <c r="A42" s="10"/>
      <c r="B42" s="11" t="s">
        <v>53</v>
      </c>
      <c r="C42" s="11" t="s">
        <v>221</v>
      </c>
      <c r="D42" s="11"/>
      <c r="F42" s="84">
        <v>150</v>
      </c>
      <c r="G42" s="84">
        <v>0</v>
      </c>
      <c r="H42" s="84">
        <v>175</v>
      </c>
      <c r="I42" s="84">
        <v>150</v>
      </c>
      <c r="J42" s="84">
        <f t="shared" si="5"/>
        <v>475</v>
      </c>
    </row>
    <row r="43" spans="1:11" x14ac:dyDescent="0.3">
      <c r="A43" s="10"/>
      <c r="B43" s="11" t="s">
        <v>4</v>
      </c>
      <c r="C43" s="11"/>
      <c r="D43" s="11"/>
      <c r="F43" s="84">
        <v>0</v>
      </c>
      <c r="G43" s="84">
        <v>0</v>
      </c>
      <c r="H43" s="84">
        <v>0</v>
      </c>
      <c r="I43" s="84">
        <v>0</v>
      </c>
      <c r="J43" s="84">
        <f t="shared" si="5"/>
        <v>0</v>
      </c>
      <c r="K43" t="s">
        <v>210</v>
      </c>
    </row>
    <row r="44" spans="1:11" ht="16.2" x14ac:dyDescent="0.45">
      <c r="A44" s="10"/>
      <c r="B44" s="11" t="s">
        <v>60</v>
      </c>
      <c r="C44" s="11" t="s">
        <v>61</v>
      </c>
      <c r="D44" s="11"/>
      <c r="F44" s="51">
        <v>0</v>
      </c>
      <c r="G44" s="51">
        <v>0</v>
      </c>
      <c r="H44" s="51">
        <v>0</v>
      </c>
      <c r="I44" s="51">
        <v>0</v>
      </c>
      <c r="J44" s="51">
        <f t="shared" si="5"/>
        <v>0</v>
      </c>
    </row>
    <row r="45" spans="1:11" x14ac:dyDescent="0.3">
      <c r="A45" s="10"/>
      <c r="B45" s="163" t="s">
        <v>62</v>
      </c>
      <c r="C45" s="164"/>
      <c r="D45" s="164"/>
      <c r="E45" s="166"/>
      <c r="F45" s="162">
        <f>SUM(F35:F44)</f>
        <v>5179.55</v>
      </c>
      <c r="G45" s="162">
        <f>SUM(G35:G44)</f>
        <v>5853.55</v>
      </c>
      <c r="H45" s="162">
        <f>SUM(H35:H44)</f>
        <v>4836.55</v>
      </c>
      <c r="I45" s="162">
        <f>SUM(I35:I44)</f>
        <v>3667.55</v>
      </c>
      <c r="J45" s="162">
        <f>SUM(J35:J44)</f>
        <v>19537.2</v>
      </c>
    </row>
    <row r="46" spans="1:11" x14ac:dyDescent="0.3">
      <c r="A46" s="10"/>
      <c r="B46" s="11"/>
      <c r="C46" s="11"/>
      <c r="D46" s="11"/>
      <c r="F46" s="35"/>
      <c r="G46" s="35"/>
      <c r="H46" s="35"/>
      <c r="I46" s="35"/>
      <c r="J46" s="35"/>
    </row>
    <row r="47" spans="1:11" x14ac:dyDescent="0.3">
      <c r="A47" s="39"/>
      <c r="B47" s="41" t="s">
        <v>44</v>
      </c>
      <c r="C47" s="41"/>
      <c r="D47" s="11"/>
      <c r="F47" s="13"/>
      <c r="G47" s="13"/>
      <c r="H47" s="13"/>
      <c r="I47" s="13"/>
      <c r="J47" s="13"/>
    </row>
    <row r="48" spans="1:11" x14ac:dyDescent="0.3">
      <c r="A48" s="39"/>
      <c r="B48" s="40" t="s">
        <v>45</v>
      </c>
      <c r="C48" s="40" t="s">
        <v>202</v>
      </c>
      <c r="D48" s="11"/>
      <c r="F48" s="84">
        <v>0</v>
      </c>
      <c r="G48" s="84">
        <v>0</v>
      </c>
      <c r="H48" s="84">
        <v>541</v>
      </c>
      <c r="I48" s="84">
        <v>541</v>
      </c>
      <c r="J48" s="84">
        <f t="shared" ref="J48:J53" si="6">SUM(F48:I48)</f>
        <v>1082</v>
      </c>
    </row>
    <row r="49" spans="1:10" x14ac:dyDescent="0.3">
      <c r="A49" s="39"/>
      <c r="B49" s="40" t="s">
        <v>46</v>
      </c>
      <c r="C49" s="40" t="s">
        <v>222</v>
      </c>
      <c r="D49" s="11"/>
      <c r="F49" s="84">
        <v>150</v>
      </c>
      <c r="G49" s="84">
        <v>150</v>
      </c>
      <c r="H49" s="84">
        <v>150</v>
      </c>
      <c r="I49" s="84">
        <v>150</v>
      </c>
      <c r="J49" s="84">
        <f t="shared" si="6"/>
        <v>600</v>
      </c>
    </row>
    <row r="50" spans="1:10" x14ac:dyDescent="0.3">
      <c r="A50" s="42"/>
      <c r="B50" s="40" t="s">
        <v>47</v>
      </c>
      <c r="C50" s="40" t="s">
        <v>48</v>
      </c>
      <c r="D50" s="11"/>
      <c r="F50" s="84">
        <v>0</v>
      </c>
      <c r="G50" s="84">
        <v>68</v>
      </c>
      <c r="H50" s="84">
        <v>140</v>
      </c>
      <c r="I50" s="84">
        <v>0</v>
      </c>
      <c r="J50" s="84">
        <f t="shared" si="6"/>
        <v>208</v>
      </c>
    </row>
    <row r="51" spans="1:10" x14ac:dyDescent="0.3">
      <c r="A51" s="42"/>
      <c r="B51" s="40" t="s">
        <v>49</v>
      </c>
      <c r="C51" s="40" t="s">
        <v>50</v>
      </c>
      <c r="D51" s="11"/>
      <c r="F51" s="84">
        <v>136</v>
      </c>
      <c r="G51" s="84">
        <v>136</v>
      </c>
      <c r="H51" s="84">
        <v>136</v>
      </c>
      <c r="I51" s="84">
        <v>136</v>
      </c>
      <c r="J51" s="84">
        <f t="shared" si="6"/>
        <v>544</v>
      </c>
    </row>
    <row r="52" spans="1:10" x14ac:dyDescent="0.3">
      <c r="A52" s="10"/>
      <c r="B52" s="186" t="s">
        <v>22</v>
      </c>
      <c r="C52" s="11" t="s">
        <v>75</v>
      </c>
      <c r="D52" s="11"/>
      <c r="F52" s="84">
        <v>294</v>
      </c>
      <c r="G52" s="84">
        <v>109</v>
      </c>
      <c r="H52" s="84">
        <v>170</v>
      </c>
      <c r="I52" s="84">
        <v>220</v>
      </c>
      <c r="J52" s="84">
        <f t="shared" si="6"/>
        <v>793</v>
      </c>
    </row>
    <row r="53" spans="1:10" ht="16.2" x14ac:dyDescent="0.45">
      <c r="A53" s="39"/>
      <c r="B53" s="187" t="s">
        <v>51</v>
      </c>
      <c r="C53" s="40" t="s">
        <v>52</v>
      </c>
      <c r="D53" s="11"/>
      <c r="F53" s="51">
        <v>0</v>
      </c>
      <c r="G53" s="51">
        <v>0</v>
      </c>
      <c r="H53" s="51">
        <v>0</v>
      </c>
      <c r="I53" s="51">
        <v>0</v>
      </c>
      <c r="J53" s="51">
        <f t="shared" si="6"/>
        <v>0</v>
      </c>
    </row>
    <row r="54" spans="1:10" x14ac:dyDescent="0.3">
      <c r="A54" s="10"/>
      <c r="B54" s="163" t="s">
        <v>62</v>
      </c>
      <c r="C54" s="164"/>
      <c r="D54" s="164"/>
      <c r="E54" s="166"/>
      <c r="F54" s="162">
        <f t="shared" ref="F54:J54" si="7">SUM(F48:F53)</f>
        <v>580</v>
      </c>
      <c r="G54" s="162">
        <f t="shared" si="7"/>
        <v>463</v>
      </c>
      <c r="H54" s="162">
        <f t="shared" si="7"/>
        <v>1137</v>
      </c>
      <c r="I54" s="162">
        <f t="shared" si="7"/>
        <v>1047</v>
      </c>
      <c r="J54" s="162">
        <f t="shared" si="7"/>
        <v>3227</v>
      </c>
    </row>
    <row r="55" spans="1:10" x14ac:dyDescent="0.3">
      <c r="A55" s="10"/>
      <c r="B55" s="11"/>
      <c r="C55" s="11"/>
      <c r="D55" s="11"/>
      <c r="F55" s="84"/>
      <c r="G55" s="84"/>
      <c r="H55" s="84"/>
      <c r="I55" s="84"/>
      <c r="J55" s="84"/>
    </row>
    <row r="56" spans="1:10" ht="18" x14ac:dyDescent="0.35">
      <c r="A56" s="24"/>
      <c r="B56" s="28" t="s">
        <v>385</v>
      </c>
      <c r="C56" s="28"/>
      <c r="D56" s="28"/>
      <c r="F56" s="29">
        <f>-F45-F54</f>
        <v>-5759.55</v>
      </c>
      <c r="G56" s="29">
        <f t="shared" ref="G56:J56" si="8">-G45-G54</f>
        <v>-6316.55</v>
      </c>
      <c r="H56" s="29">
        <f t="shared" si="8"/>
        <v>-5973.55</v>
      </c>
      <c r="I56" s="29">
        <f t="shared" si="8"/>
        <v>-4714.55</v>
      </c>
      <c r="J56" s="29">
        <f t="shared" si="8"/>
        <v>-22764.2</v>
      </c>
    </row>
    <row r="57" spans="1:10" x14ac:dyDescent="0.3">
      <c r="A57" s="10"/>
      <c r="B57" s="11"/>
      <c r="C57" s="11"/>
      <c r="D57" s="11"/>
      <c r="F57" s="13"/>
      <c r="G57" s="13"/>
      <c r="H57" s="13"/>
      <c r="I57" s="13"/>
      <c r="J57" s="13"/>
    </row>
    <row r="58" spans="1:10" s="76" customFormat="1" ht="18" x14ac:dyDescent="0.35">
      <c r="A58" s="88"/>
      <c r="B58" s="89" t="s">
        <v>406</v>
      </c>
      <c r="C58" s="89"/>
      <c r="D58" s="89"/>
      <c r="F58" s="29">
        <f>+F29+F56</f>
        <v>-11556.55</v>
      </c>
      <c r="G58" s="29">
        <f>+G29+G56</f>
        <v>-12746.55</v>
      </c>
      <c r="H58" s="29">
        <f>+H29+H56</f>
        <v>-11682.55</v>
      </c>
      <c r="I58" s="29">
        <f>+I29+I56</f>
        <v>-9841.5499999999993</v>
      </c>
      <c r="J58" s="29">
        <f>+J29+J56</f>
        <v>-46727.199999999997</v>
      </c>
    </row>
  </sheetData>
  <mergeCells count="3">
    <mergeCell ref="A1:J1"/>
    <mergeCell ref="A2:J2"/>
    <mergeCell ref="A3:J3"/>
  </mergeCells>
  <printOptions horizontalCentered="1" verticalCentered="1"/>
  <pageMargins left="0.7" right="0.7" top="0.75" bottom="0.75" header="0.3" footer="0.3"/>
  <pageSetup scale="58" orientation="portrait" r:id="rId1"/>
  <headerFooter>
    <oddFooter>&amp;L&amp;T&amp;D&amp;C&amp;F&amp;R&amp;A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1"/>
  <sheetViews>
    <sheetView topLeftCell="A49" zoomScale="102" workbookViewId="0">
      <selection activeCell="E54" sqref="E54"/>
    </sheetView>
  </sheetViews>
  <sheetFormatPr defaultRowHeight="14.4" x14ac:dyDescent="0.3"/>
  <cols>
    <col min="2" max="2" width="44.6640625" customWidth="1"/>
    <col min="3" max="3" width="15.33203125" style="1" customWidth="1"/>
    <col min="4" max="4" width="17.109375" style="1" customWidth="1"/>
    <col min="5" max="5" width="16.109375" style="1" customWidth="1"/>
    <col min="6" max="6" width="11.5546875" style="1" bestFit="1" customWidth="1"/>
    <col min="7" max="7" width="9.6640625" bestFit="1" customWidth="1"/>
  </cols>
  <sheetData>
    <row r="1" spans="1:6" ht="21" x14ac:dyDescent="0.4">
      <c r="A1" s="235" t="s">
        <v>0</v>
      </c>
      <c r="B1" s="235"/>
      <c r="C1" s="235"/>
      <c r="D1" s="235"/>
      <c r="E1" s="235"/>
      <c r="F1"/>
    </row>
    <row r="2" spans="1:6" ht="21" x14ac:dyDescent="0.4">
      <c r="A2" s="235" t="s">
        <v>28</v>
      </c>
      <c r="B2" s="235"/>
      <c r="C2" s="235"/>
      <c r="D2" s="235"/>
      <c r="E2" s="235"/>
      <c r="F2"/>
    </row>
    <row r="3" spans="1:6" ht="21" x14ac:dyDescent="0.4">
      <c r="A3" s="235" t="s">
        <v>281</v>
      </c>
      <c r="B3" s="235"/>
      <c r="C3" s="235"/>
      <c r="D3" s="235"/>
      <c r="E3" s="235"/>
      <c r="F3"/>
    </row>
    <row r="4" spans="1:6" ht="15" thickBot="1" x14ac:dyDescent="0.35">
      <c r="F4"/>
    </row>
    <row r="5" spans="1:6" x14ac:dyDescent="0.3">
      <c r="A5" s="132"/>
      <c r="B5" s="133"/>
      <c r="C5" s="134" t="s">
        <v>26</v>
      </c>
      <c r="D5" s="134" t="s">
        <v>3</v>
      </c>
      <c r="E5" s="135" t="s">
        <v>31</v>
      </c>
      <c r="F5"/>
    </row>
    <row r="6" spans="1:6" x14ac:dyDescent="0.3">
      <c r="A6" s="56" t="s">
        <v>54</v>
      </c>
      <c r="B6" s="83"/>
      <c r="C6" s="44"/>
      <c r="D6" s="44"/>
      <c r="E6" s="136"/>
      <c r="F6"/>
    </row>
    <row r="7" spans="1:6" x14ac:dyDescent="0.3">
      <c r="A7" s="54"/>
      <c r="B7" s="83" t="s">
        <v>54</v>
      </c>
      <c r="C7" s="45">
        <f>+Classes!K12</f>
        <v>9920</v>
      </c>
      <c r="D7" s="45">
        <f>+Classes!K21</f>
        <v>7364</v>
      </c>
      <c r="E7" s="137">
        <f>C7-D7</f>
        <v>2556</v>
      </c>
      <c r="F7"/>
    </row>
    <row r="8" spans="1:6" x14ac:dyDescent="0.3">
      <c r="A8" s="54"/>
      <c r="B8" s="83"/>
      <c r="C8" s="45"/>
      <c r="D8" s="45"/>
      <c r="E8" s="137"/>
      <c r="F8"/>
    </row>
    <row r="9" spans="1:6" x14ac:dyDescent="0.3">
      <c r="A9" s="55" t="s">
        <v>55</v>
      </c>
      <c r="B9" s="102"/>
      <c r="C9" s="46">
        <f>SUM(C7:C8)</f>
        <v>9920</v>
      </c>
      <c r="D9" s="46">
        <f>SUM(D7:D8)</f>
        <v>7364</v>
      </c>
      <c r="E9" s="138">
        <f>SUM(E7:E8)</f>
        <v>2556</v>
      </c>
      <c r="F9"/>
    </row>
    <row r="10" spans="1:6" x14ac:dyDescent="0.3">
      <c r="A10" s="56"/>
      <c r="B10" s="83"/>
      <c r="C10" s="47"/>
      <c r="D10" s="47"/>
      <c r="E10" s="139"/>
      <c r="F10"/>
    </row>
    <row r="11" spans="1:6" x14ac:dyDescent="0.3">
      <c r="A11" s="56" t="s">
        <v>29</v>
      </c>
      <c r="B11" s="83"/>
      <c r="C11" s="12"/>
      <c r="D11" s="12"/>
      <c r="E11" s="140"/>
      <c r="F11"/>
    </row>
    <row r="12" spans="1:6" x14ac:dyDescent="0.3">
      <c r="A12" s="54"/>
      <c r="B12" s="83" t="s">
        <v>370</v>
      </c>
      <c r="C12" s="15">
        <f>+'Perf Arts'!J10</f>
        <v>1380</v>
      </c>
      <c r="D12" s="15">
        <f>+'Perf Arts'!J16</f>
        <v>80</v>
      </c>
      <c r="E12" s="141">
        <f>+C12-D12</f>
        <v>1300</v>
      </c>
      <c r="F12"/>
    </row>
    <row r="13" spans="1:6" x14ac:dyDescent="0.3">
      <c r="A13" s="54"/>
      <c r="B13" s="83" t="s">
        <v>195</v>
      </c>
      <c r="C13" s="15">
        <f>+'Perf Arts'!J26</f>
        <v>2550</v>
      </c>
      <c r="D13" s="15">
        <f>+'Perf Arts'!J38</f>
        <v>2625</v>
      </c>
      <c r="E13" s="141">
        <f t="shared" ref="E13:E17" si="0">+C13-D13</f>
        <v>-75</v>
      </c>
      <c r="F13"/>
    </row>
    <row r="14" spans="1:6" x14ac:dyDescent="0.3">
      <c r="A14" s="54"/>
      <c r="B14" s="83" t="s">
        <v>409</v>
      </c>
      <c r="C14" s="15">
        <f>+'Perf Arts'!J49</f>
        <v>1850</v>
      </c>
      <c r="D14" s="15">
        <f>+'Perf Arts'!J60</f>
        <v>1145</v>
      </c>
      <c r="E14" s="141">
        <f t="shared" si="0"/>
        <v>705</v>
      </c>
      <c r="F14"/>
    </row>
    <row r="15" spans="1:6" x14ac:dyDescent="0.3">
      <c r="A15" s="54"/>
      <c r="B15" s="83" t="s">
        <v>371</v>
      </c>
      <c r="C15" s="15">
        <f>+'Perf Arts'!J69</f>
        <v>400</v>
      </c>
      <c r="D15" s="15">
        <f>+'Perf Arts'!J78</f>
        <v>315</v>
      </c>
      <c r="E15" s="141">
        <f t="shared" si="0"/>
        <v>85</v>
      </c>
      <c r="F15"/>
    </row>
    <row r="16" spans="1:6" s="76" customFormat="1" x14ac:dyDescent="0.3">
      <c r="A16" s="54"/>
      <c r="B16" s="83" t="s">
        <v>372</v>
      </c>
      <c r="C16" s="15">
        <f>+'Perf Arts'!J88</f>
        <v>6300</v>
      </c>
      <c r="D16" s="15">
        <f>+'Perf Arts'!J98</f>
        <v>6210</v>
      </c>
      <c r="E16" s="141">
        <f t="shared" si="0"/>
        <v>90</v>
      </c>
    </row>
    <row r="17" spans="1:6" x14ac:dyDescent="0.3">
      <c r="A17" s="54"/>
      <c r="B17" s="83" t="s">
        <v>30</v>
      </c>
      <c r="C17" s="15">
        <f>+'Perf Arts'!J107</f>
        <v>3800</v>
      </c>
      <c r="D17" s="15">
        <f>+'Perf Arts'!J118</f>
        <v>1250</v>
      </c>
      <c r="E17" s="141">
        <f t="shared" si="0"/>
        <v>2550</v>
      </c>
      <c r="F17"/>
    </row>
    <row r="18" spans="1:6" x14ac:dyDescent="0.3">
      <c r="A18" s="55" t="s">
        <v>135</v>
      </c>
      <c r="B18" s="102"/>
      <c r="C18" s="46">
        <f>SUM(C12:C17)</f>
        <v>16280</v>
      </c>
      <c r="D18" s="46">
        <f>SUM(D12:D17)</f>
        <v>11625</v>
      </c>
      <c r="E18" s="138">
        <f>SUM(E12:E17)</f>
        <v>4655</v>
      </c>
      <c r="F18"/>
    </row>
    <row r="19" spans="1:6" x14ac:dyDescent="0.3">
      <c r="A19" s="54"/>
      <c r="B19" s="83"/>
      <c r="C19" s="12"/>
      <c r="D19" s="12"/>
      <c r="E19" s="140"/>
      <c r="F19"/>
    </row>
    <row r="20" spans="1:6" x14ac:dyDescent="0.3">
      <c r="A20" s="56" t="s">
        <v>32</v>
      </c>
      <c r="B20" s="83"/>
      <c r="C20" s="12"/>
      <c r="D20" s="12"/>
      <c r="E20" s="140"/>
      <c r="F20"/>
    </row>
    <row r="21" spans="1:6" s="76" customFormat="1" x14ac:dyDescent="0.3">
      <c r="A21" s="54"/>
      <c r="B21" s="83" t="s">
        <v>338</v>
      </c>
      <c r="C21" s="15">
        <f>+'Visual Arts'!J11</f>
        <v>6600</v>
      </c>
      <c r="D21" s="15">
        <f>+'Visual Arts'!J19</f>
        <v>5000</v>
      </c>
      <c r="E21" s="141">
        <f t="shared" ref="E21:E24" si="1">+C21-D21</f>
        <v>1600</v>
      </c>
    </row>
    <row r="22" spans="1:6" x14ac:dyDescent="0.3">
      <c r="A22" s="54"/>
      <c r="B22" s="83" t="s">
        <v>373</v>
      </c>
      <c r="C22" s="15">
        <f>+'Visual Arts'!J28</f>
        <v>3380</v>
      </c>
      <c r="D22" s="15">
        <f>+'Visual Arts'!J33</f>
        <v>1840</v>
      </c>
      <c r="E22" s="141">
        <f t="shared" si="1"/>
        <v>1540</v>
      </c>
      <c r="F22"/>
    </row>
    <row r="23" spans="1:6" x14ac:dyDescent="0.3">
      <c r="A23" s="54"/>
      <c r="B23" s="83" t="s">
        <v>123</v>
      </c>
      <c r="C23" s="15">
        <f>+'Visual Arts'!J42</f>
        <v>6840</v>
      </c>
      <c r="D23" s="15">
        <f>+'Visual Arts'!J47</f>
        <v>4700</v>
      </c>
      <c r="E23" s="141">
        <f t="shared" si="1"/>
        <v>2140</v>
      </c>
      <c r="F23"/>
    </row>
    <row r="24" spans="1:6" x14ac:dyDescent="0.3">
      <c r="A24" s="54"/>
      <c r="B24" s="83" t="s">
        <v>340</v>
      </c>
      <c r="C24" s="15">
        <f>+'Visual Arts'!J56</f>
        <v>5200</v>
      </c>
      <c r="D24" s="15">
        <f>+'Visual Arts'!J64</f>
        <v>2340</v>
      </c>
      <c r="E24" s="141">
        <f t="shared" si="1"/>
        <v>2860</v>
      </c>
      <c r="F24"/>
    </row>
    <row r="25" spans="1:6" x14ac:dyDescent="0.3">
      <c r="A25" s="54"/>
      <c r="B25" s="83" t="s">
        <v>168</v>
      </c>
      <c r="C25" s="15">
        <f>+'Visual Arts'!J69</f>
        <v>0</v>
      </c>
      <c r="D25" s="15">
        <f>+'Visual Arts'!J71</f>
        <v>0</v>
      </c>
      <c r="E25" s="141">
        <f t="shared" ref="E25" si="2">+C25-D25</f>
        <v>0</v>
      </c>
      <c r="F25"/>
    </row>
    <row r="26" spans="1:6" x14ac:dyDescent="0.3">
      <c r="A26" s="55" t="s">
        <v>35</v>
      </c>
      <c r="B26" s="102"/>
      <c r="C26" s="46">
        <f>SUM(C21:C25)</f>
        <v>22020</v>
      </c>
      <c r="D26" s="46">
        <f>SUM(D21:D25)</f>
        <v>13880</v>
      </c>
      <c r="E26" s="138">
        <f>SUM(E21:E25)</f>
        <v>8140</v>
      </c>
      <c r="F26"/>
    </row>
    <row r="27" spans="1:6" s="76" customFormat="1" x14ac:dyDescent="0.3">
      <c r="A27" s="54"/>
      <c r="B27" s="83"/>
      <c r="C27" s="12"/>
      <c r="D27" s="12"/>
      <c r="E27" s="140"/>
    </row>
    <row r="28" spans="1:6" x14ac:dyDescent="0.3">
      <c r="A28" s="56" t="s">
        <v>33</v>
      </c>
      <c r="B28" s="83"/>
      <c r="C28" s="12"/>
      <c r="D28" s="12"/>
      <c r="E28" s="140"/>
      <c r="F28"/>
    </row>
    <row r="29" spans="1:6" x14ac:dyDescent="0.3">
      <c r="B29" s="83" t="s">
        <v>196</v>
      </c>
      <c r="C29" s="12"/>
      <c r="D29" s="12"/>
      <c r="E29" s="140"/>
      <c r="F29"/>
    </row>
    <row r="30" spans="1:6" x14ac:dyDescent="0.3">
      <c r="A30" s="54"/>
      <c r="B30" s="83" t="s">
        <v>143</v>
      </c>
      <c r="C30" s="15">
        <f>+'Literary Arts'!J7</f>
        <v>500</v>
      </c>
      <c r="D30" s="15">
        <f>+'Literary Arts'!J9</f>
        <v>350</v>
      </c>
      <c r="E30" s="141">
        <f t="shared" ref="E30:E35" si="3">+C30-D30</f>
        <v>150</v>
      </c>
      <c r="F30"/>
    </row>
    <row r="31" spans="1:6" s="76" customFormat="1" x14ac:dyDescent="0.3">
      <c r="A31" s="54"/>
      <c r="B31" s="83" t="s">
        <v>375</v>
      </c>
      <c r="C31" s="15">
        <f>+'Literary Arts'!J16</f>
        <v>50</v>
      </c>
      <c r="D31" s="15">
        <f>+'Literary Arts'!J21</f>
        <v>35</v>
      </c>
      <c r="E31" s="141">
        <f t="shared" ref="E31" si="4">+C31-D31</f>
        <v>15</v>
      </c>
    </row>
    <row r="32" spans="1:6" x14ac:dyDescent="0.3">
      <c r="A32" s="54"/>
      <c r="B32" s="83" t="s">
        <v>310</v>
      </c>
      <c r="C32" s="15">
        <f>+'Literary Arts'!J28</f>
        <v>375</v>
      </c>
      <c r="D32" s="15">
        <f>+'Literary Arts'!J33</f>
        <v>350</v>
      </c>
      <c r="E32" s="141">
        <f t="shared" si="3"/>
        <v>25</v>
      </c>
      <c r="F32"/>
    </row>
    <row r="33" spans="1:6" s="76" customFormat="1" ht="28.8" x14ac:dyDescent="0.3">
      <c r="A33" s="54"/>
      <c r="B33" s="52" t="s">
        <v>318</v>
      </c>
      <c r="C33" s="15">
        <f>+'Literary Arts'!J41</f>
        <v>500</v>
      </c>
      <c r="D33" s="15">
        <f>+'Literary Arts'!J46</f>
        <v>350</v>
      </c>
      <c r="E33" s="141">
        <f t="shared" si="3"/>
        <v>150</v>
      </c>
    </row>
    <row r="34" spans="1:6" s="76" customFormat="1" x14ac:dyDescent="0.3">
      <c r="A34" s="54"/>
      <c r="B34" s="83" t="s">
        <v>332</v>
      </c>
      <c r="C34" s="15">
        <f>+'Literary Arts'!J53</f>
        <v>255</v>
      </c>
      <c r="D34" s="15">
        <f>+'Literary Arts'!J58</f>
        <v>255</v>
      </c>
      <c r="E34" s="141">
        <f t="shared" si="3"/>
        <v>0</v>
      </c>
    </row>
    <row r="35" spans="1:6" x14ac:dyDescent="0.3">
      <c r="A35" s="54"/>
      <c r="B35" s="83" t="s">
        <v>328</v>
      </c>
      <c r="C35" s="15">
        <f>+'Literary Arts'!J65</f>
        <v>800</v>
      </c>
      <c r="D35" s="15">
        <f>+'Literary Arts'!J70</f>
        <v>400</v>
      </c>
      <c r="E35" s="141">
        <f t="shared" si="3"/>
        <v>400</v>
      </c>
      <c r="F35"/>
    </row>
    <row r="36" spans="1:6" x14ac:dyDescent="0.3">
      <c r="A36" s="54"/>
      <c r="B36" s="83" t="s">
        <v>376</v>
      </c>
      <c r="C36" s="15">
        <f>+'Literary Arts'!J78</f>
        <v>425</v>
      </c>
      <c r="D36" s="15">
        <f>+'Literary Arts'!J83</f>
        <v>350</v>
      </c>
      <c r="E36" s="141">
        <f t="shared" ref="E36" si="5">+C36-D36</f>
        <v>75</v>
      </c>
      <c r="F36"/>
    </row>
    <row r="37" spans="1:6" x14ac:dyDescent="0.3">
      <c r="A37" s="55" t="s">
        <v>34</v>
      </c>
      <c r="B37" s="102"/>
      <c r="C37" s="46">
        <f>SUM(C30:C36)</f>
        <v>2905</v>
      </c>
      <c r="D37" s="46">
        <f>SUM(D30:D36)</f>
        <v>2090</v>
      </c>
      <c r="E37" s="138">
        <f>SUM(E30:E36)</f>
        <v>815</v>
      </c>
      <c r="F37"/>
    </row>
    <row r="38" spans="1:6" x14ac:dyDescent="0.3">
      <c r="A38" s="54"/>
      <c r="B38" s="83"/>
      <c r="C38" s="12"/>
      <c r="D38" s="12"/>
      <c r="E38" s="140"/>
      <c r="F38"/>
    </row>
    <row r="39" spans="1:6" x14ac:dyDescent="0.3">
      <c r="A39" s="56" t="s">
        <v>56</v>
      </c>
      <c r="B39" s="83"/>
      <c r="C39" s="12"/>
      <c r="D39" s="12"/>
      <c r="E39" s="140"/>
      <c r="F39"/>
    </row>
    <row r="40" spans="1:6" x14ac:dyDescent="0.3">
      <c r="A40" s="54"/>
      <c r="B40" s="83" t="s">
        <v>124</v>
      </c>
      <c r="C40" s="15">
        <f>+'All Alliance'!J8</f>
        <v>0</v>
      </c>
      <c r="D40" s="15">
        <f>+'All Alliance'!J17</f>
        <v>290</v>
      </c>
      <c r="E40" s="141">
        <f>C40-D40</f>
        <v>-290</v>
      </c>
      <c r="F40"/>
    </row>
    <row r="41" spans="1:6" x14ac:dyDescent="0.3">
      <c r="A41" s="54"/>
      <c r="B41" s="83" t="s">
        <v>40</v>
      </c>
      <c r="C41" s="15">
        <f>+'All Alliance'!J22</f>
        <v>0</v>
      </c>
      <c r="D41" s="15">
        <f>+'All Alliance'!J24</f>
        <v>0</v>
      </c>
      <c r="E41" s="141">
        <f t="shared" ref="E41:E43" si="6">C41-D41</f>
        <v>0</v>
      </c>
      <c r="F41"/>
    </row>
    <row r="42" spans="1:6" x14ac:dyDescent="0.3">
      <c r="A42" s="54"/>
      <c r="B42" s="83" t="s">
        <v>274</v>
      </c>
      <c r="C42" s="15">
        <f>+'All Alliance'!J33</f>
        <v>728</v>
      </c>
      <c r="D42" s="15">
        <f>+'All Alliance'!J40</f>
        <v>100</v>
      </c>
      <c r="E42" s="141">
        <f t="shared" si="6"/>
        <v>628</v>
      </c>
      <c r="F42"/>
    </row>
    <row r="43" spans="1:6" x14ac:dyDescent="0.3">
      <c r="A43" s="54"/>
      <c r="B43" s="83" t="s">
        <v>377</v>
      </c>
      <c r="C43" s="15">
        <f>+'All Alliance'!J45</f>
        <v>0</v>
      </c>
      <c r="D43" s="15">
        <f>+'All Alliance'!J52</f>
        <v>550</v>
      </c>
      <c r="E43" s="141">
        <f t="shared" si="6"/>
        <v>-550</v>
      </c>
      <c r="F43"/>
    </row>
    <row r="44" spans="1:6" x14ac:dyDescent="0.3">
      <c r="A44" s="55" t="s">
        <v>57</v>
      </c>
      <c r="B44" s="48"/>
      <c r="C44" s="46">
        <f>SUM(C40:C43)</f>
        <v>728</v>
      </c>
      <c r="D44" s="46">
        <f>SUM(D40:D43)</f>
        <v>940</v>
      </c>
      <c r="E44" s="138">
        <f>SUM(E40:E43)</f>
        <v>-212</v>
      </c>
      <c r="F44"/>
    </row>
    <row r="45" spans="1:6" x14ac:dyDescent="0.3">
      <c r="A45" s="56"/>
      <c r="B45" s="94"/>
      <c r="C45" s="49"/>
      <c r="D45" s="49"/>
      <c r="E45" s="142"/>
      <c r="F45"/>
    </row>
    <row r="46" spans="1:6" x14ac:dyDescent="0.3">
      <c r="A46" s="56" t="s">
        <v>36</v>
      </c>
      <c r="B46" s="94"/>
      <c r="C46" s="49"/>
      <c r="D46" s="49"/>
      <c r="E46" s="142"/>
      <c r="F46"/>
    </row>
    <row r="47" spans="1:6" x14ac:dyDescent="0.3">
      <c r="A47" s="56"/>
      <c r="B47" s="83" t="s">
        <v>126</v>
      </c>
      <c r="C47" s="53">
        <f>+Development!F12</f>
        <v>11325</v>
      </c>
      <c r="D47" s="15">
        <f>+Development!F17</f>
        <v>300</v>
      </c>
      <c r="E47" s="141">
        <f t="shared" ref="E47:E59" si="7">C47-D47</f>
        <v>11025</v>
      </c>
      <c r="F47"/>
    </row>
    <row r="48" spans="1:6" x14ac:dyDescent="0.3">
      <c r="A48" s="56"/>
      <c r="B48" s="83" t="s">
        <v>59</v>
      </c>
      <c r="C48" s="53">
        <f>+Development!F24</f>
        <v>2500</v>
      </c>
      <c r="D48" s="15">
        <f>+Development!F30</f>
        <v>800</v>
      </c>
      <c r="E48" s="141">
        <f t="shared" si="7"/>
        <v>1700</v>
      </c>
      <c r="F48"/>
    </row>
    <row r="49" spans="1:7" x14ac:dyDescent="0.3">
      <c r="A49" s="56"/>
      <c r="B49" s="83" t="s">
        <v>27</v>
      </c>
      <c r="C49" s="53">
        <f>+Development!F41</f>
        <v>12500</v>
      </c>
      <c r="D49" s="15">
        <v>0</v>
      </c>
      <c r="E49" s="141">
        <f t="shared" si="7"/>
        <v>12500</v>
      </c>
      <c r="F49"/>
    </row>
    <row r="50" spans="1:7" x14ac:dyDescent="0.3">
      <c r="A50" s="56"/>
      <c r="B50" s="83" t="s">
        <v>184</v>
      </c>
      <c r="C50" s="53">
        <f>+Development!F50</f>
        <v>3500</v>
      </c>
      <c r="D50" s="53">
        <f>+Development!F56</f>
        <v>1030</v>
      </c>
      <c r="E50" s="141">
        <f t="shared" si="7"/>
        <v>2470</v>
      </c>
      <c r="F50"/>
    </row>
    <row r="51" spans="1:7" s="76" customFormat="1" x14ac:dyDescent="0.3">
      <c r="A51" s="56"/>
      <c r="B51" s="83" t="s">
        <v>378</v>
      </c>
      <c r="C51" s="53">
        <f>+Development!F64</f>
        <v>15500</v>
      </c>
      <c r="D51" s="53">
        <f>+Development!F68</f>
        <v>6875</v>
      </c>
      <c r="E51" s="141">
        <f t="shared" si="7"/>
        <v>8625</v>
      </c>
    </row>
    <row r="52" spans="1:7" x14ac:dyDescent="0.3">
      <c r="A52" s="56"/>
      <c r="B52" s="83" t="s">
        <v>125</v>
      </c>
      <c r="C52" s="53">
        <f>+Development!F77</f>
        <v>2600</v>
      </c>
      <c r="D52" s="15">
        <f>+Development!F85</f>
        <v>1333</v>
      </c>
      <c r="E52" s="141">
        <f t="shared" si="7"/>
        <v>1267</v>
      </c>
      <c r="F52"/>
    </row>
    <row r="53" spans="1:7" s="76" customFormat="1" x14ac:dyDescent="0.3">
      <c r="A53" s="56"/>
      <c r="B53" s="83" t="s">
        <v>238</v>
      </c>
      <c r="C53" s="53">
        <f>+Development!F94</f>
        <v>14650</v>
      </c>
      <c r="D53" s="15">
        <f>+Development!F99</f>
        <v>1600</v>
      </c>
      <c r="E53" s="141">
        <f t="shared" si="7"/>
        <v>13050</v>
      </c>
    </row>
    <row r="54" spans="1:7" s="76" customFormat="1" x14ac:dyDescent="0.3">
      <c r="A54" s="56"/>
      <c r="B54" s="83" t="s">
        <v>244</v>
      </c>
      <c r="C54" s="53">
        <f>+Development!F106</f>
        <v>10270</v>
      </c>
      <c r="D54" s="15">
        <f>+Development!F116</f>
        <v>12630</v>
      </c>
      <c r="E54" s="141">
        <f t="shared" si="7"/>
        <v>-2360</v>
      </c>
    </row>
    <row r="55" spans="1:7" s="76" customFormat="1" x14ac:dyDescent="0.3">
      <c r="A55" s="56"/>
      <c r="B55" s="83" t="s">
        <v>289</v>
      </c>
      <c r="C55" s="53">
        <f>+Development!F124</f>
        <v>3000</v>
      </c>
      <c r="D55" s="15">
        <f>+Development!F129</f>
        <v>1200</v>
      </c>
      <c r="E55" s="141">
        <f t="shared" si="7"/>
        <v>1800</v>
      </c>
    </row>
    <row r="56" spans="1:7" s="76" customFormat="1" x14ac:dyDescent="0.3">
      <c r="A56" s="56"/>
      <c r="B56" s="83" t="s">
        <v>381</v>
      </c>
      <c r="C56" s="53">
        <f>+Development!F137</f>
        <v>15500</v>
      </c>
      <c r="D56" s="15">
        <f>+Development!F141</f>
        <v>6875</v>
      </c>
      <c r="E56" s="141">
        <f t="shared" si="7"/>
        <v>8625</v>
      </c>
    </row>
    <row r="57" spans="1:7" s="76" customFormat="1" x14ac:dyDescent="0.3">
      <c r="A57" s="56"/>
      <c r="B57" s="83" t="s">
        <v>382</v>
      </c>
      <c r="C57" s="53">
        <f>+Development!F148</f>
        <v>1000</v>
      </c>
      <c r="D57" s="15">
        <f>+Development!F152</f>
        <v>500</v>
      </c>
      <c r="E57" s="141">
        <f t="shared" si="7"/>
        <v>500</v>
      </c>
    </row>
    <row r="58" spans="1:7" s="76" customFormat="1" x14ac:dyDescent="0.3">
      <c r="A58" s="56"/>
      <c r="B58" s="83" t="s">
        <v>290</v>
      </c>
      <c r="C58" s="53">
        <f>+Development!F160</f>
        <v>1650</v>
      </c>
      <c r="D58" s="15">
        <f>+Development!F168</f>
        <v>995</v>
      </c>
      <c r="E58" s="141">
        <f t="shared" si="7"/>
        <v>655</v>
      </c>
    </row>
    <row r="59" spans="1:7" s="76" customFormat="1" x14ac:dyDescent="0.3">
      <c r="A59" s="56"/>
      <c r="B59" s="83" t="s">
        <v>296</v>
      </c>
      <c r="C59" s="53">
        <f>+Development!F175</f>
        <v>2000</v>
      </c>
      <c r="D59" s="15">
        <f>+Development!F182</f>
        <v>812</v>
      </c>
      <c r="E59" s="141">
        <f t="shared" si="7"/>
        <v>1188</v>
      </c>
    </row>
    <row r="60" spans="1:7" x14ac:dyDescent="0.3">
      <c r="A60" s="55" t="s">
        <v>69</v>
      </c>
      <c r="B60" s="48"/>
      <c r="C60" s="46">
        <f>SUM(C47:C59)</f>
        <v>95995</v>
      </c>
      <c r="D60" s="46">
        <f>SUM(D47:D59)</f>
        <v>34950</v>
      </c>
      <c r="E60" s="138">
        <f>SUM(E47:E59)</f>
        <v>61045</v>
      </c>
      <c r="F60"/>
    </row>
    <row r="61" spans="1:7" x14ac:dyDescent="0.3">
      <c r="A61" s="56"/>
      <c r="B61" s="83"/>
      <c r="C61" s="49"/>
      <c r="D61" s="49"/>
      <c r="E61" s="142"/>
      <c r="F61"/>
    </row>
    <row r="62" spans="1:7" x14ac:dyDescent="0.3">
      <c r="A62" s="56" t="s">
        <v>132</v>
      </c>
      <c r="B62" s="83"/>
      <c r="C62" s="12"/>
      <c r="D62" s="12"/>
      <c r="E62" s="140"/>
      <c r="F62"/>
    </row>
    <row r="63" spans="1:7" s="76" customFormat="1" x14ac:dyDescent="0.3">
      <c r="A63" s="56"/>
      <c r="B63" s="83" t="s">
        <v>133</v>
      </c>
      <c r="C63" s="15">
        <f>+'Mngt &amp; General'!J16</f>
        <v>4440</v>
      </c>
      <c r="D63" s="15">
        <f>+'Mngt &amp; General'!J27</f>
        <v>28403</v>
      </c>
      <c r="E63" s="141">
        <f>+C63-D63</f>
        <v>-23963</v>
      </c>
    </row>
    <row r="64" spans="1:7" x14ac:dyDescent="0.3">
      <c r="A64" s="54"/>
      <c r="B64" s="83" t="s">
        <v>73</v>
      </c>
      <c r="C64" s="15">
        <v>0</v>
      </c>
      <c r="D64" s="15">
        <f>+'Mngt &amp; General'!J35</f>
        <v>13260</v>
      </c>
      <c r="E64" s="141">
        <f t="shared" ref="E64:E66" si="8">C64-D64</f>
        <v>-13260</v>
      </c>
      <c r="F64"/>
      <c r="G64" s="159"/>
    </row>
    <row r="65" spans="1:6" s="76" customFormat="1" x14ac:dyDescent="0.3">
      <c r="A65" s="54"/>
      <c r="B65" s="83" t="s">
        <v>384</v>
      </c>
      <c r="C65" s="15">
        <v>0</v>
      </c>
      <c r="D65" s="15">
        <f>+'Mngt &amp; General'!J36+'Mngt &amp; General'!J37+'Mngt &amp; General'!J38+'Mngt &amp; General'!J39+'Mngt &amp; General'!J40+'Mngt &amp; General'!J41+'Mngt &amp; General'!J42+'Mngt &amp; General'!J43+'Mngt &amp; General'!J44</f>
        <v>6277.2</v>
      </c>
      <c r="E65" s="141">
        <f t="shared" si="8"/>
        <v>-6277.2</v>
      </c>
    </row>
    <row r="66" spans="1:6" x14ac:dyDescent="0.3">
      <c r="A66" s="54"/>
      <c r="B66" s="83" t="s">
        <v>136</v>
      </c>
      <c r="C66" s="15">
        <v>0</v>
      </c>
      <c r="D66" s="15">
        <f>+'Mngt &amp; General'!J54</f>
        <v>3227</v>
      </c>
      <c r="E66" s="141">
        <f t="shared" si="8"/>
        <v>-3227</v>
      </c>
      <c r="F66"/>
    </row>
    <row r="67" spans="1:6" x14ac:dyDescent="0.3">
      <c r="A67" s="55" t="s">
        <v>134</v>
      </c>
      <c r="B67" s="102"/>
      <c r="C67" s="46">
        <f>SUM(C63:C66)</f>
        <v>4440</v>
      </c>
      <c r="D67" s="46">
        <f>SUM(D63:D66)</f>
        <v>51167.199999999997</v>
      </c>
      <c r="E67" s="138">
        <f>SUM(E63:E66)</f>
        <v>-46727.199999999997</v>
      </c>
      <c r="F67"/>
    </row>
    <row r="68" spans="1:6" x14ac:dyDescent="0.3">
      <c r="A68" s="54"/>
      <c r="B68" s="83"/>
      <c r="C68" s="12"/>
      <c r="D68" s="12"/>
      <c r="E68" s="140"/>
      <c r="F68"/>
    </row>
    <row r="69" spans="1:6" ht="15" thickBot="1" x14ac:dyDescent="0.35">
      <c r="A69" s="143" t="s">
        <v>383</v>
      </c>
      <c r="B69" s="144"/>
      <c r="C69" s="145">
        <f>+C9+C18+C26+C37+C44+C60+C67</f>
        <v>152288</v>
      </c>
      <c r="D69" s="145">
        <f>+D9+D18+D26+D37+D44+D60+D67</f>
        <v>122016.2</v>
      </c>
      <c r="E69" s="146">
        <f>+C69-D69</f>
        <v>30271.800000000003</v>
      </c>
      <c r="F69"/>
    </row>
    <row r="70" spans="1:6" x14ac:dyDescent="0.3">
      <c r="F70"/>
    </row>
    <row r="71" spans="1:6" x14ac:dyDescent="0.3">
      <c r="F71"/>
    </row>
  </sheetData>
  <mergeCells count="3">
    <mergeCell ref="A1:E1"/>
    <mergeCell ref="A2:E2"/>
    <mergeCell ref="A3:E3"/>
  </mergeCells>
  <phoneticPr fontId="19" type="noConversion"/>
  <printOptions horizontalCentered="1" verticalCentered="1"/>
  <pageMargins left="0.7" right="0.7" top="0.5" bottom="0.75" header="0.3" footer="0.3"/>
  <pageSetup scale="67" orientation="portrait" r:id="rId1"/>
  <headerFooter>
    <oddFooter>&amp;L&amp;T&amp;D&amp;C&amp;F&amp;R&amp;A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Classes</vt:lpstr>
      <vt:lpstr>Perf Arts</vt:lpstr>
      <vt:lpstr>Visual Arts</vt:lpstr>
      <vt:lpstr>Literary Arts</vt:lpstr>
      <vt:lpstr>All Alliance</vt:lpstr>
      <vt:lpstr>Development</vt:lpstr>
      <vt:lpstr>Mngt &amp; General</vt:lpstr>
      <vt:lpstr>Recap</vt:lpstr>
      <vt:lpstr>'All Alliance'!Print_Area</vt:lpstr>
      <vt:lpstr>Classes!Print_Area</vt:lpstr>
      <vt:lpstr>Development!Print_Area</vt:lpstr>
      <vt:lpstr>'Literary Arts'!Print_Area</vt:lpstr>
      <vt:lpstr>'Mngt &amp; General'!Print_Area</vt:lpstr>
      <vt:lpstr>'Perf Arts'!Print_Area</vt:lpstr>
      <vt:lpstr>Recap!Print_Area</vt:lpstr>
      <vt:lpstr>'Visual Arts'!Print_Area</vt:lpstr>
      <vt:lpstr>Development!Print_Titles</vt:lpstr>
      <vt:lpstr>'Literary Arts'!Print_Titles</vt:lpstr>
      <vt:lpstr>'Perf Arts'!Print_Titles</vt:lpstr>
      <vt:lpstr>'Visual Arts'!Print_Titles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Murphy</dc:creator>
  <cp:lastModifiedBy>Maxie Davidson</cp:lastModifiedBy>
  <cp:lastPrinted>2021-03-01T15:54:11Z</cp:lastPrinted>
  <dcterms:created xsi:type="dcterms:W3CDTF">2018-03-16T14:05:53Z</dcterms:created>
  <dcterms:modified xsi:type="dcterms:W3CDTF">2021-06-28T22:59:47Z</dcterms:modified>
</cp:coreProperties>
</file>